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activeX/activeX4.xml" ContentType="application/vnd.ms-office.activeX+xml"/>
  <Override PartName="/xl/activeX/activeX4.bin" ContentType="application/vnd.ms-office.activeX"/>
  <Override PartName="/xl/charts/chart6.xml" ContentType="application/vnd.openxmlformats-officedocument.drawingml.chart+xml"/>
  <Override PartName="/xl/charts/chart7.xml" ContentType="application/vnd.openxmlformats-officedocument.drawingml.chart+xml"/>
  <Override PartName="/xl/drawings/drawing2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7.xml" ContentType="application/vnd.openxmlformats-officedocument.drawing+xml"/>
  <Override PartName="/xl/activeX/activeX5.xml" ContentType="application/vnd.ms-office.activeX+xml"/>
  <Override PartName="/xl/activeX/activeX5.bin" ContentType="application/vnd.ms-office.activeX"/>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7.xml" ContentType="application/vnd.openxmlformats-officedocument.drawingml.chart+xml"/>
  <Override PartName="/xl/drawings/drawing3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harts/chart20.xml" ContentType="application/vnd.openxmlformats-officedocument.drawingml.chart+xml"/>
  <Override PartName="/xl/charts/chart21.xml" ContentType="application/vnd.openxmlformats-officedocument.drawingml.chart+xml"/>
  <Override PartName="/xl/drawings/drawing3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24.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DieseArbeitsmappe" defaultThemeVersion="124226"/>
  <mc:AlternateContent xmlns:mc="http://schemas.openxmlformats.org/markup-compatibility/2006">
    <mc:Choice Requires="x15">
      <x15ac:absPath xmlns:x15ac="http://schemas.microsoft.com/office/spreadsheetml/2010/11/ac" url="D:\000as\Lehre_1\109_Office\Excel\"/>
    </mc:Choice>
  </mc:AlternateContent>
  <xr:revisionPtr revIDLastSave="0" documentId="13_ncr:1_{B0CE0192-13F7-48D7-A922-41624EB73B26}" xr6:coauthVersionLast="47" xr6:coauthVersionMax="47" xr10:uidLastSave="{00000000-0000-0000-0000-000000000000}"/>
  <bookViews>
    <workbookView xWindow="-120" yWindow="-120" windowWidth="29040" windowHeight="15840" tabRatio="866" firstSheet="8" activeTab="12" xr2:uid="{00000000-000D-0000-FFFF-FFFF00000000}"/>
  </bookViews>
  <sheets>
    <sheet name="Welcome!" sheetId="46" r:id="rId1"/>
    <sheet name="1a) arith. average (example)" sheetId="33" r:id="rId2"/>
    <sheet name="1b) arith . average (E)" sheetId="44" r:id="rId3"/>
    <sheet name="1c) curiosities (E)" sheetId="105" r:id="rId4"/>
    <sheet name="1c) curiosities (S1)" sheetId="106" r:id="rId5"/>
    <sheet name="1c) curiosities (S2)" sheetId="107" r:id="rId6"/>
    <sheet name="1c) curiosities (S3)" sheetId="108" r:id="rId7"/>
    <sheet name="1d) special averages" sheetId="98" r:id="rId8"/>
    <sheet name="1e) geo. average (E)" sheetId="19" r:id="rId9"/>
    <sheet name="2a) weighted average (E)" sheetId="114" r:id="rId10"/>
    <sheet name="2b) Use-value analysis A" sheetId="115" r:id="rId11"/>
    <sheet name="2c) Use-value analysis (Data)" sheetId="116" r:id="rId12"/>
    <sheet name="2d) Use-value analysis B (E)" sheetId="118" r:id="rId13"/>
    <sheet name="3a) variance (example 1)" sheetId="27" r:id="rId14"/>
    <sheet name="3b) variance (example 2)" sheetId="30" r:id="rId15"/>
    <sheet name="3c) comparison 1-2" sheetId="32" r:id="rId16"/>
    <sheet name="3d) variance (know how)" sheetId="45" r:id="rId17"/>
    <sheet name="3e) variance (E1)" sheetId="28" r:id="rId18"/>
    <sheet name="3f) variance (E2)" sheetId="29" r:id="rId19"/>
    <sheet name="3g) boxplot (E)" sheetId="111" r:id="rId20"/>
    <sheet name="4a) classes (example)" sheetId="38" r:id="rId21"/>
    <sheet name="4b) classes (know how)" sheetId="39" r:id="rId22"/>
    <sheet name="4c) classes (E1)" sheetId="40" r:id="rId23"/>
    <sheet name="4d) classes (E2)" sheetId="41" r:id="rId24"/>
    <sheet name="5a) trend (example 1)" sheetId="72" r:id="rId25"/>
    <sheet name="5b) trend (example 2)" sheetId="76" r:id="rId26"/>
    <sheet name="5c) trend (know how)" sheetId="47" r:id="rId27"/>
    <sheet name="5d) trend (E1)" sheetId="9" r:id="rId28"/>
    <sheet name="5e) trend (E2)" sheetId="52" r:id="rId29"/>
    <sheet name="6a) correlation (example 1)" sheetId="77" r:id="rId30"/>
    <sheet name="6b) correlation (example 2)" sheetId="80" r:id="rId31"/>
    <sheet name="6c) correlation (example 3)" sheetId="37" r:id="rId32"/>
    <sheet name="6d) correlation (example 4)" sheetId="17" r:id="rId33"/>
    <sheet name="6e) correlation (know how)" sheetId="48" r:id="rId34"/>
    <sheet name="6f) correlation (E1)" sheetId="55" r:id="rId35"/>
    <sheet name="6g) correlation (E2)" sheetId="60" r:id="rId36"/>
    <sheet name="6h) correlation (time shift E1)" sheetId="95" r:id="rId37"/>
    <sheet name="6i) correlation (time shift E2)" sheetId="104" r:id="rId38"/>
    <sheet name="7a) ABC analysis (diagram 1)" sheetId="78" r:id="rId39"/>
    <sheet name="7b) ABC-1-factor (example)" sheetId="22" r:id="rId40"/>
    <sheet name="7c) ABC-1-factor (E)" sheetId="69" r:id="rId41"/>
    <sheet name="7d) ABC-2-factors (example)" sheetId="31" r:id="rId42"/>
    <sheet name="7e) ABC analysis (know how)" sheetId="50" r:id="rId43"/>
    <sheet name="7f) ABC-2-factors (E1)" sheetId="57" r:id="rId44"/>
    <sheet name="7g) ABC analysis (diagram 2)" sheetId="79" r:id="rId45"/>
    <sheet name="7h) ABC-2-factors (advanced)" sheetId="36" r:id="rId46"/>
    <sheet name="7i) ABC-2-factors (E2)" sheetId="71" r:id="rId47"/>
    <sheet name="8a) XYZ-analysis (example)" sheetId="35" r:id="rId48"/>
    <sheet name="8b) XYZ analysis (know how)" sheetId="51" r:id="rId49"/>
    <sheet name="8c) XYZ-analysis (E1)" sheetId="58" r:id="rId50"/>
    <sheet name="8d) XYZ-analysis (E2)" sheetId="99" r:id="rId51"/>
    <sheet name="9a) Seasonal adjust. (example)" sheetId="82" r:id="rId52"/>
    <sheet name="9b) Seasonal adjust. (know how)" sheetId="101" r:id="rId53"/>
    <sheet name="9c) Seasonal adjust. (E)" sheetId="100" r:id="rId54"/>
  </sheets>
  <externalReferences>
    <externalReference r:id="rId55"/>
  </externalReferences>
  <definedNames>
    <definedName name="_xlchart.v1.0" hidden="1">'3g) boxplot (E)'!$C$25</definedName>
    <definedName name="_xlchart.v1.1" hidden="1">'3g) boxplot (E)'!$C$26:$C$45</definedName>
    <definedName name="_xlchart.v1.2" hidden="1">'3g) boxplot (E)'!$D$96:$D$191</definedName>
    <definedName name="_xlchart.v1.3" hidden="1">'3g) boxplot (E)'!$E$96:$E$191</definedName>
    <definedName name="_xlchart.v1.4" hidden="1">'3g) boxplot (E)'!$C$25</definedName>
    <definedName name="_xlchart.v1.5" hidden="1">'3g) boxplot (E)'!$C$26:$C$45</definedName>
    <definedName name="_xlcn.WorksheetConnection_UsevalueanalysisDataD9D111" hidden="1">'[1]Use-value analysis (Data)'!$D$9:$D$11</definedName>
  </definedNames>
  <calcPr calcId="191029"/>
  <extLst>
    <ext xmlns:x15="http://schemas.microsoft.com/office/spreadsheetml/2010/11/main" uri="{FCE2AD5D-F65C-4FA6-A056-5C36A1767C68}">
      <x15:dataModel>
        <x15:modelTables>
          <x15:modelTable id="Bereich" name="Bereich" connection="WorksheetConnection_Use-value analysis (Data)!$D$9:$D$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118" l="1"/>
  <c r="G3" i="118"/>
  <c r="H30" i="118" s="1"/>
  <c r="R10" i="116"/>
  <c r="Q10" i="116"/>
  <c r="P10" i="116"/>
  <c r="O10" i="116"/>
  <c r="N10" i="116"/>
  <c r="M10" i="116"/>
  <c r="L10" i="116"/>
  <c r="K10" i="116"/>
  <c r="J10" i="116"/>
  <c r="I10" i="116"/>
  <c r="H10" i="116"/>
  <c r="G10" i="116"/>
  <c r="F10" i="116"/>
  <c r="E10" i="116"/>
  <c r="D10" i="116"/>
  <c r="R9" i="116"/>
  <c r="Q9" i="116"/>
  <c r="P9" i="116"/>
  <c r="O9" i="116"/>
  <c r="N9" i="116"/>
  <c r="M9" i="116"/>
  <c r="L9" i="116"/>
  <c r="K9" i="116"/>
  <c r="J9" i="116"/>
  <c r="I9" i="116"/>
  <c r="H9" i="116"/>
  <c r="G9" i="116"/>
  <c r="F9" i="116"/>
  <c r="E9" i="116"/>
  <c r="D9" i="116"/>
  <c r="R8" i="116"/>
  <c r="Q8" i="116"/>
  <c r="P8" i="116"/>
  <c r="O8" i="116"/>
  <c r="N8" i="116"/>
  <c r="M8" i="116"/>
  <c r="L8" i="116"/>
  <c r="K8" i="116"/>
  <c r="J8" i="116"/>
  <c r="I8" i="116"/>
  <c r="H8" i="116"/>
  <c r="G8" i="116"/>
  <c r="F8" i="116"/>
  <c r="E8" i="116"/>
  <c r="D8" i="116"/>
  <c r="H51" i="115"/>
  <c r="H50" i="115"/>
  <c r="H49" i="115"/>
  <c r="H48" i="115"/>
  <c r="H47" i="115"/>
  <c r="H46" i="115"/>
  <c r="H52" i="115" s="1"/>
  <c r="M45" i="115"/>
  <c r="L45" i="115"/>
  <c r="K45" i="115"/>
  <c r="J45" i="115"/>
  <c r="I45" i="115"/>
  <c r="H40" i="115"/>
  <c r="H39" i="115"/>
  <c r="H38" i="115"/>
  <c r="H37" i="115"/>
  <c r="H36" i="115"/>
  <c r="H35" i="115"/>
  <c r="H41" i="115" s="1"/>
  <c r="L34" i="115"/>
  <c r="K34" i="115"/>
  <c r="J34" i="115"/>
  <c r="I34" i="115"/>
  <c r="N26" i="115"/>
  <c r="M51" i="115" s="1"/>
  <c r="M26" i="115"/>
  <c r="L51" i="115" s="1"/>
  <c r="L26" i="115"/>
  <c r="L40" i="115" s="1"/>
  <c r="K26" i="115"/>
  <c r="K40" i="115" s="1"/>
  <c r="J26" i="115"/>
  <c r="K51" i="115" s="1"/>
  <c r="I26" i="115"/>
  <c r="J51" i="115" s="1"/>
  <c r="H26" i="115"/>
  <c r="I51" i="115" s="1"/>
  <c r="G26" i="115"/>
  <c r="J40" i="115" s="1"/>
  <c r="F26" i="115"/>
  <c r="I40" i="115" s="1"/>
  <c r="N24" i="115"/>
  <c r="M50" i="115" s="1"/>
  <c r="M24" i="115"/>
  <c r="L50" i="115" s="1"/>
  <c r="L24" i="115"/>
  <c r="L39" i="115" s="1"/>
  <c r="K24" i="115"/>
  <c r="K39" i="115" s="1"/>
  <c r="J24" i="115"/>
  <c r="K50" i="115" s="1"/>
  <c r="I24" i="115"/>
  <c r="J50" i="115" s="1"/>
  <c r="H24" i="115"/>
  <c r="I50" i="115" s="1"/>
  <c r="G24" i="115"/>
  <c r="J39" i="115" s="1"/>
  <c r="F24" i="115"/>
  <c r="I39" i="115" s="1"/>
  <c r="N22" i="115"/>
  <c r="M49" i="115" s="1"/>
  <c r="M22" i="115"/>
  <c r="L49" i="115" s="1"/>
  <c r="L22" i="115"/>
  <c r="L38" i="115" s="1"/>
  <c r="K22" i="115"/>
  <c r="K38" i="115" s="1"/>
  <c r="J22" i="115"/>
  <c r="K49" i="115" s="1"/>
  <c r="I22" i="115"/>
  <c r="J49" i="115" s="1"/>
  <c r="H22" i="115"/>
  <c r="I49" i="115" s="1"/>
  <c r="G22" i="115"/>
  <c r="J38" i="115" s="1"/>
  <c r="F22" i="115"/>
  <c r="I38" i="115" s="1"/>
  <c r="N18" i="115"/>
  <c r="M48" i="115" s="1"/>
  <c r="M18" i="115"/>
  <c r="L48" i="115" s="1"/>
  <c r="L18" i="115"/>
  <c r="L37" i="115" s="1"/>
  <c r="K18" i="115"/>
  <c r="K37" i="115" s="1"/>
  <c r="J18" i="115"/>
  <c r="K48" i="115" s="1"/>
  <c r="I18" i="115"/>
  <c r="J48" i="115" s="1"/>
  <c r="H18" i="115"/>
  <c r="I48" i="115" s="1"/>
  <c r="G18" i="115"/>
  <c r="J37" i="115" s="1"/>
  <c r="F18" i="115"/>
  <c r="I37" i="115" s="1"/>
  <c r="N13" i="115"/>
  <c r="M47" i="115" s="1"/>
  <c r="M13" i="115"/>
  <c r="L47" i="115" s="1"/>
  <c r="L13" i="115"/>
  <c r="L36" i="115" s="1"/>
  <c r="K13" i="115"/>
  <c r="K36" i="115" s="1"/>
  <c r="J13" i="115"/>
  <c r="K47" i="115" s="1"/>
  <c r="I13" i="115"/>
  <c r="J47" i="115" s="1"/>
  <c r="H13" i="115"/>
  <c r="I47" i="115" s="1"/>
  <c r="G13" i="115"/>
  <c r="J36" i="115" s="1"/>
  <c r="F13" i="115"/>
  <c r="I36" i="115" s="1"/>
  <c r="N9" i="115"/>
  <c r="M46" i="115" s="1"/>
  <c r="M9" i="115"/>
  <c r="L9" i="115"/>
  <c r="K9" i="115"/>
  <c r="J9" i="115"/>
  <c r="I9" i="115"/>
  <c r="J46" i="115" s="1"/>
  <c r="H9" i="115"/>
  <c r="I46" i="115" s="1"/>
  <c r="G9" i="115"/>
  <c r="J35" i="115" s="1"/>
  <c r="F9" i="115"/>
  <c r="I35" i="115" s="1"/>
  <c r="D34" i="114"/>
  <c r="D35" i="114" s="1"/>
  <c r="C34" i="114"/>
  <c r="C35" i="114" s="1"/>
  <c r="K30" i="115" l="1"/>
  <c r="K41" i="115" s="1"/>
  <c r="J30" i="115"/>
  <c r="K52" i="115" s="1"/>
  <c r="M30" i="115"/>
  <c r="L52" i="115" s="1"/>
  <c r="L30" i="115"/>
  <c r="L41" i="115" s="1"/>
  <c r="N30" i="115"/>
  <c r="M52" i="115" s="1"/>
  <c r="K46" i="115"/>
  <c r="L46" i="115"/>
  <c r="F30" i="115"/>
  <c r="I41" i="115" s="1"/>
  <c r="G30" i="115"/>
  <c r="J41" i="115" s="1"/>
  <c r="H30" i="115"/>
  <c r="I52" i="115" s="1"/>
  <c r="I30" i="115"/>
  <c r="J52" i="115" s="1"/>
  <c r="K35" i="115"/>
  <c r="L35" i="115"/>
  <c r="C8" i="19"/>
  <c r="C9" i="19"/>
  <c r="C10" i="19"/>
  <c r="C11" i="19"/>
  <c r="C12" i="19"/>
  <c r="C13" i="19"/>
  <c r="C14" i="19"/>
  <c r="C15" i="19"/>
  <c r="C16" i="19"/>
  <c r="C7" i="19"/>
  <c r="G9" i="118" l="1"/>
  <c r="Q36" i="111"/>
  <c r="Q35" i="111"/>
  <c r="Q34" i="111"/>
  <c r="Q38" i="111"/>
  <c r="Q39" i="111"/>
  <c r="Q37" i="111"/>
  <c r="R44" i="111"/>
  <c r="G30" i="118" l="1"/>
  <c r="Q42" i="111"/>
  <c r="Q44" i="111" s="1"/>
  <c r="E48" i="108" l="1"/>
  <c r="C48" i="108"/>
  <c r="E47" i="108"/>
  <c r="E49" i="108" s="1"/>
  <c r="C47" i="108"/>
  <c r="G47" i="108" s="1"/>
  <c r="D47" i="108" s="1"/>
  <c r="E43" i="108"/>
  <c r="C43" i="108"/>
  <c r="D43" i="108" s="1"/>
  <c r="G42" i="108"/>
  <c r="D42" i="108" s="1"/>
  <c r="F42" i="108"/>
  <c r="G41" i="108"/>
  <c r="F41" i="108" s="1"/>
  <c r="D41" i="108"/>
  <c r="E37" i="108"/>
  <c r="C37" i="108"/>
  <c r="G37" i="108" s="1"/>
  <c r="G36" i="108"/>
  <c r="F36" i="108"/>
  <c r="D36" i="108"/>
  <c r="G35" i="108"/>
  <c r="F35" i="108"/>
  <c r="D35" i="108"/>
  <c r="E27" i="108"/>
  <c r="F26" i="108"/>
  <c r="F27" i="108" s="1"/>
  <c r="F25" i="108"/>
  <c r="D14" i="108"/>
  <c r="F14" i="108" s="1"/>
  <c r="D13" i="108"/>
  <c r="F13" i="108" s="1"/>
  <c r="E43" i="107"/>
  <c r="F43" i="107" s="1"/>
  <c r="C43" i="107"/>
  <c r="D43" i="107" s="1"/>
  <c r="G42" i="107"/>
  <c r="D42" i="107" s="1"/>
  <c r="F42" i="107"/>
  <c r="G41" i="107"/>
  <c r="F41" i="107"/>
  <c r="D41" i="107"/>
  <c r="E37" i="107"/>
  <c r="F37" i="107" s="1"/>
  <c r="C37" i="107"/>
  <c r="G36" i="107"/>
  <c r="F36" i="107" s="1"/>
  <c r="D36" i="107"/>
  <c r="G35" i="107"/>
  <c r="F35" i="107" s="1"/>
  <c r="D35" i="107"/>
  <c r="E27" i="107"/>
  <c r="F26" i="107"/>
  <c r="F25" i="107"/>
  <c r="F27" i="107" s="1"/>
  <c r="D14" i="107"/>
  <c r="F14" i="107" s="1"/>
  <c r="D13" i="107"/>
  <c r="F13" i="107" s="1"/>
  <c r="E27" i="105"/>
  <c r="E43" i="106"/>
  <c r="C43" i="106"/>
  <c r="D43" i="106" s="1"/>
  <c r="G42" i="106"/>
  <c r="D42" i="106" s="1"/>
  <c r="G41" i="106"/>
  <c r="F41" i="106"/>
  <c r="D41" i="106"/>
  <c r="E37" i="106"/>
  <c r="F37" i="106" s="1"/>
  <c r="C37" i="106"/>
  <c r="G36" i="106"/>
  <c r="F36" i="106"/>
  <c r="D36" i="106"/>
  <c r="G35" i="106"/>
  <c r="F35" i="106"/>
  <c r="D35" i="106"/>
  <c r="E27" i="106"/>
  <c r="D14" i="106"/>
  <c r="F14" i="106" s="1"/>
  <c r="D13" i="106"/>
  <c r="F13" i="106" s="1"/>
  <c r="F43" i="108" l="1"/>
  <c r="F42" i="106"/>
  <c r="C49" i="108"/>
  <c r="F49" i="108" s="1"/>
  <c r="G37" i="106"/>
  <c r="G37" i="107"/>
  <c r="D37" i="108"/>
  <c r="F43" i="106"/>
  <c r="D37" i="106"/>
  <c r="D37" i="107"/>
  <c r="F37" i="108"/>
  <c r="D49" i="108"/>
  <c r="G49" i="108"/>
  <c r="G48" i="108"/>
  <c r="F48" i="108" s="1"/>
  <c r="D48" i="108"/>
  <c r="G43" i="108"/>
  <c r="F47" i="108"/>
  <c r="G43" i="107"/>
  <c r="G43" i="106"/>
  <c r="E43" i="105" l="1"/>
  <c r="C43" i="105"/>
  <c r="G42" i="105"/>
  <c r="F42" i="105" s="1"/>
  <c r="G41" i="105"/>
  <c r="F41" i="105" s="1"/>
  <c r="G36" i="105"/>
  <c r="F36" i="105" s="1"/>
  <c r="G35" i="105"/>
  <c r="F35" i="105" s="1"/>
  <c r="E37" i="105"/>
  <c r="F37" i="105" s="1"/>
  <c r="C37" i="105"/>
  <c r="D35" i="105" l="1"/>
  <c r="D36" i="105"/>
  <c r="D37" i="105"/>
  <c r="D41" i="105"/>
  <c r="G37" i="105"/>
  <c r="D42" i="105"/>
  <c r="D43" i="105"/>
  <c r="F43" i="105"/>
  <c r="G43" i="105"/>
  <c r="E20" i="98"/>
  <c r="E31" i="98"/>
  <c r="E32" i="98"/>
  <c r="E30" i="98"/>
  <c r="E19" i="98"/>
  <c r="F30" i="98"/>
  <c r="F20" i="98"/>
  <c r="F19" i="98"/>
  <c r="F31" i="98"/>
  <c r="D28" i="17" l="1"/>
  <c r="F29" i="17"/>
  <c r="D20" i="17"/>
  <c r="D26" i="17" s="1"/>
  <c r="E20" i="17"/>
  <c r="E26" i="17" s="1"/>
  <c r="F20" i="17"/>
  <c r="F26" i="17" s="1"/>
  <c r="D21" i="17"/>
  <c r="D27" i="17" s="1"/>
  <c r="E21" i="17"/>
  <c r="E27" i="17" s="1"/>
  <c r="F21" i="17"/>
  <c r="F27" i="17" s="1"/>
  <c r="D22" i="17"/>
  <c r="E22" i="17"/>
  <c r="E28" i="17" s="1"/>
  <c r="F22" i="17"/>
  <c r="F28" i="17" s="1"/>
  <c r="D23" i="17"/>
  <c r="D29" i="17" s="1"/>
  <c r="E23" i="17"/>
  <c r="E29" i="17" s="1"/>
  <c r="F23" i="17"/>
  <c r="C23" i="17"/>
  <c r="C29" i="17" s="1"/>
  <c r="C22" i="17"/>
  <c r="C28" i="17" s="1"/>
  <c r="C21" i="17"/>
  <c r="C27" i="17" s="1"/>
  <c r="C20" i="17"/>
  <c r="C26" i="17" s="1"/>
  <c r="AB25" i="22" l="1"/>
  <c r="AA13" i="22"/>
  <c r="Y9" i="22"/>
  <c r="Z9" i="22" s="1"/>
  <c r="Y10" i="22"/>
  <c r="Z10" i="22" s="1"/>
  <c r="Y11" i="22"/>
  <c r="Z11" i="22" s="1"/>
  <c r="Y12" i="22"/>
  <c r="AA12" i="22" s="1"/>
  <c r="Y13" i="22"/>
  <c r="Y14" i="22"/>
  <c r="AA14" i="22" s="1"/>
  <c r="Y15" i="22"/>
  <c r="AB15" i="22" s="1"/>
  <c r="Y16" i="22"/>
  <c r="AB16" i="22" s="1"/>
  <c r="Y17" i="22"/>
  <c r="AB17" i="22" s="1"/>
  <c r="Y18" i="22"/>
  <c r="AB18" i="22" s="1"/>
  <c r="Y19" i="22"/>
  <c r="AB19" i="22" s="1"/>
  <c r="Y20" i="22"/>
  <c r="AB20" i="22" s="1"/>
  <c r="Y21" i="22"/>
  <c r="AB21" i="22" s="1"/>
  <c r="Y22" i="22"/>
  <c r="AB22" i="22" s="1"/>
  <c r="Y23" i="22"/>
  <c r="AB23" i="22" s="1"/>
  <c r="Y24" i="22"/>
  <c r="AB24" i="22" s="1"/>
  <c r="Y25" i="22"/>
  <c r="Y26" i="22"/>
  <c r="AB26" i="22" s="1"/>
  <c r="Y27" i="22"/>
  <c r="AB27" i="22" s="1"/>
  <c r="Y8" i="22"/>
  <c r="Z8" i="22" s="1"/>
  <c r="AA15" i="22" l="1"/>
  <c r="AA11" i="22"/>
  <c r="E25" i="98"/>
  <c r="E24" i="98"/>
  <c r="E18" i="98"/>
  <c r="F24" i="98"/>
  <c r="F32" i="98"/>
  <c r="F25" i="98"/>
  <c r="M37" i="37"/>
  <c r="M31" i="37"/>
  <c r="F18" i="98"/>
  <c r="E29" i="82" l="1"/>
  <c r="G29" i="82" s="1"/>
  <c r="E28" i="82"/>
  <c r="F28" i="82" s="1"/>
  <c r="E27" i="82"/>
  <c r="I27" i="82" s="1"/>
  <c r="E26" i="82"/>
  <c r="H26" i="82" s="1"/>
  <c r="E25" i="82"/>
  <c r="G25" i="82" s="1"/>
  <c r="E24" i="82"/>
  <c r="F24" i="82" s="1"/>
  <c r="E23" i="82"/>
  <c r="I23" i="82" s="1"/>
  <c r="E22" i="82"/>
  <c r="H22" i="82" s="1"/>
  <c r="E21" i="82"/>
  <c r="G21" i="82" s="1"/>
  <c r="E20" i="82"/>
  <c r="F20" i="82" s="1"/>
  <c r="E19" i="82"/>
  <c r="I19" i="82" s="1"/>
  <c r="E18" i="82"/>
  <c r="H18" i="82" s="1"/>
  <c r="E17" i="82"/>
  <c r="G17" i="82" s="1"/>
  <c r="E16" i="82"/>
  <c r="F16" i="82" s="1"/>
  <c r="E15" i="82"/>
  <c r="I15" i="82" s="1"/>
  <c r="E14" i="82"/>
  <c r="H14" i="82" s="1"/>
  <c r="E13" i="82"/>
  <c r="G13" i="82" s="1"/>
  <c r="E12" i="82"/>
  <c r="F12" i="82" s="1"/>
  <c r="E11" i="82"/>
  <c r="I11" i="82" s="1"/>
  <c r="E10" i="82"/>
  <c r="H10" i="82" s="1"/>
  <c r="G33" i="82" l="1"/>
  <c r="I33" i="82"/>
  <c r="F33" i="82"/>
  <c r="H33" i="82"/>
  <c r="F36" i="82" l="1"/>
  <c r="J18" i="82" s="1"/>
  <c r="K18" i="82" s="1"/>
  <c r="L18" i="82" s="1"/>
  <c r="J26" i="82" l="1"/>
  <c r="K26" i="82" s="1"/>
  <c r="L26" i="82" s="1"/>
  <c r="J14" i="82"/>
  <c r="K14" i="82" s="1"/>
  <c r="L14" i="82" s="1"/>
  <c r="J8" i="82"/>
  <c r="K8" i="82" s="1"/>
  <c r="J20" i="82"/>
  <c r="K20" i="82" s="1"/>
  <c r="L20" i="82" s="1"/>
  <c r="J24" i="82"/>
  <c r="K24" i="82" s="1"/>
  <c r="L24" i="82" s="1"/>
  <c r="J30" i="82"/>
  <c r="K30" i="82" s="1"/>
  <c r="J16" i="82"/>
  <c r="K16" i="82" s="1"/>
  <c r="L16" i="82" s="1"/>
  <c r="J10" i="82"/>
  <c r="K10" i="82" s="1"/>
  <c r="L10" i="82" s="1"/>
  <c r="J12" i="82"/>
  <c r="K12" i="82" s="1"/>
  <c r="L12" i="82" s="1"/>
  <c r="J28" i="82"/>
  <c r="K28" i="82" s="1"/>
  <c r="L28" i="82" s="1"/>
  <c r="J29" i="82"/>
  <c r="K29" i="82" s="1"/>
  <c r="L29" i="82" s="1"/>
  <c r="J13" i="82"/>
  <c r="K13" i="82" s="1"/>
  <c r="L13" i="82" s="1"/>
  <c r="J27" i="82"/>
  <c r="K27" i="82" s="1"/>
  <c r="L27" i="82" s="1"/>
  <c r="J11" i="82"/>
  <c r="K11" i="82" s="1"/>
  <c r="L11" i="82" s="1"/>
  <c r="J25" i="82"/>
  <c r="K25" i="82" s="1"/>
  <c r="L25" i="82" s="1"/>
  <c r="J9" i="82"/>
  <c r="K9" i="82" s="1"/>
  <c r="J23" i="82"/>
  <c r="K23" i="82" s="1"/>
  <c r="L23" i="82" s="1"/>
  <c r="J31" i="82"/>
  <c r="K31" i="82" s="1"/>
  <c r="J21" i="82"/>
  <c r="K21" i="82" s="1"/>
  <c r="L21" i="82" s="1"/>
  <c r="J19" i="82"/>
  <c r="K19" i="82" s="1"/>
  <c r="L19" i="82" s="1"/>
  <c r="J17" i="82"/>
  <c r="K17" i="82" s="1"/>
  <c r="L17" i="82" s="1"/>
  <c r="J15" i="82"/>
  <c r="K15" i="82" s="1"/>
  <c r="L15" i="82" s="1"/>
  <c r="J22" i="82"/>
  <c r="K22" i="82" s="1"/>
  <c r="L22" i="82" s="1"/>
  <c r="F34" i="30"/>
  <c r="F30" i="30"/>
  <c r="E34" i="30"/>
  <c r="E30" i="30"/>
  <c r="E30" i="27"/>
  <c r="F34" i="27"/>
  <c r="F30" i="27"/>
  <c r="E34" i="27"/>
  <c r="G8" i="19" l="1"/>
  <c r="G9" i="19"/>
  <c r="G10" i="19"/>
  <c r="G11" i="19"/>
  <c r="G12" i="19"/>
  <c r="G13" i="19"/>
  <c r="G14" i="19"/>
  <c r="G15" i="19"/>
  <c r="G16" i="19"/>
  <c r="G7" i="19"/>
  <c r="G20" i="19" s="1"/>
  <c r="E22" i="35" l="1"/>
  <c r="F22" i="35"/>
  <c r="G22" i="35"/>
  <c r="H22" i="35"/>
  <c r="I22" i="35"/>
  <c r="J22" i="35"/>
  <c r="K22" i="35"/>
  <c r="D22" i="35"/>
  <c r="C16" i="37" l="1"/>
  <c r="C15" i="37"/>
  <c r="C14" i="37"/>
  <c r="C13" i="37"/>
  <c r="C12" i="37"/>
  <c r="C11" i="37"/>
  <c r="C10" i="37"/>
  <c r="C9" i="37"/>
  <c r="C8" i="37"/>
  <c r="C7" i="37"/>
  <c r="C6" i="37"/>
  <c r="B16" i="37"/>
  <c r="B15" i="37"/>
  <c r="B14" i="37"/>
  <c r="B13" i="37"/>
  <c r="B12" i="37"/>
  <c r="B11" i="37"/>
  <c r="B10" i="37"/>
  <c r="B9" i="37"/>
  <c r="B8" i="37"/>
  <c r="B7" i="37"/>
  <c r="B6" i="37"/>
  <c r="L37" i="37" l="1"/>
  <c r="L31" i="37"/>
  <c r="F13" i="38"/>
  <c r="F12" i="38"/>
  <c r="F11" i="38"/>
  <c r="F10" i="38"/>
  <c r="F9" i="38"/>
  <c r="F8" i="38"/>
  <c r="F7" i="38"/>
  <c r="G6" i="38" a="1"/>
  <c r="G12" i="38" s="1"/>
  <c r="F6" i="38"/>
  <c r="G6" i="38" l="1"/>
  <c r="G10" i="38"/>
  <c r="H6" i="38"/>
  <c r="G9" i="38"/>
  <c r="G13" i="38"/>
  <c r="G7" i="38"/>
  <c r="H7" i="38" s="1"/>
  <c r="G11" i="38"/>
  <c r="G8" i="38"/>
  <c r="H11" i="38" l="1"/>
  <c r="J10" i="38"/>
  <c r="I13" i="38"/>
  <c r="J6" i="38"/>
  <c r="I12" i="38"/>
  <c r="J9" i="38"/>
  <c r="I8" i="38"/>
  <c r="I6" i="38"/>
  <c r="I9" i="38"/>
  <c r="H10" i="38"/>
  <c r="J12" i="38"/>
  <c r="J8" i="38"/>
  <c r="I11" i="38"/>
  <c r="H13" i="38"/>
  <c r="H9" i="38"/>
  <c r="I10" i="38"/>
  <c r="J11" i="38"/>
  <c r="J7" i="38"/>
  <c r="I7" i="38"/>
  <c r="H12" i="38"/>
  <c r="H8" i="38"/>
  <c r="J13" i="38"/>
  <c r="H13" i="29" l="1"/>
  <c r="H13" i="28"/>
  <c r="G8" i="30"/>
  <c r="P8" i="30" s="1"/>
  <c r="G12" i="30"/>
  <c r="H10" i="30" s="1"/>
  <c r="G16" i="30"/>
  <c r="H14" i="30" s="1"/>
  <c r="G20" i="30"/>
  <c r="H19" i="30" s="1"/>
  <c r="G24" i="30"/>
  <c r="L8" i="30" s="1"/>
  <c r="H15" i="30" l="1"/>
  <c r="H16" i="29"/>
  <c r="L23" i="30"/>
  <c r="L19" i="30"/>
  <c r="L15" i="30"/>
  <c r="L11" i="30"/>
  <c r="L7" i="30"/>
  <c r="M23" i="30"/>
  <c r="M19" i="30"/>
  <c r="M15" i="30"/>
  <c r="M11" i="30"/>
  <c r="M7" i="30"/>
  <c r="O23" i="30"/>
  <c r="O19" i="30"/>
  <c r="O15" i="30"/>
  <c r="O11" i="30"/>
  <c r="O7" i="30"/>
  <c r="P23" i="30"/>
  <c r="P19" i="30"/>
  <c r="P15" i="30"/>
  <c r="P11" i="30"/>
  <c r="P7" i="30"/>
  <c r="H20" i="29"/>
  <c r="H17" i="29"/>
  <c r="L6" i="30"/>
  <c r="L22" i="30"/>
  <c r="L18" i="30"/>
  <c r="L14" i="30"/>
  <c r="L10" i="30"/>
  <c r="M6" i="30"/>
  <c r="M22" i="30"/>
  <c r="M18" i="30"/>
  <c r="M14" i="30"/>
  <c r="M10" i="30"/>
  <c r="O6" i="30"/>
  <c r="O22" i="30"/>
  <c r="O18" i="30"/>
  <c r="O14" i="30"/>
  <c r="O10" i="30"/>
  <c r="P6" i="30"/>
  <c r="P22" i="30"/>
  <c r="P18" i="30"/>
  <c r="P14" i="30"/>
  <c r="P10" i="30"/>
  <c r="H11" i="30"/>
  <c r="H21" i="29"/>
  <c r="L25" i="30"/>
  <c r="L21" i="30"/>
  <c r="L17" i="30"/>
  <c r="L13" i="30"/>
  <c r="L9" i="30"/>
  <c r="M25" i="30"/>
  <c r="M21" i="30"/>
  <c r="M17" i="30"/>
  <c r="M13" i="30"/>
  <c r="M9" i="30"/>
  <c r="O25" i="30"/>
  <c r="O21" i="30"/>
  <c r="O17" i="30"/>
  <c r="O13" i="30"/>
  <c r="O9" i="30"/>
  <c r="P25" i="30"/>
  <c r="P21" i="30"/>
  <c r="P17" i="30"/>
  <c r="P13" i="30"/>
  <c r="P9" i="30"/>
  <c r="L24" i="30"/>
  <c r="L20" i="30"/>
  <c r="L16" i="30"/>
  <c r="L12" i="30"/>
  <c r="M24" i="30"/>
  <c r="M20" i="30"/>
  <c r="M16" i="30"/>
  <c r="M12" i="30"/>
  <c r="M8" i="30"/>
  <c r="O24" i="30"/>
  <c r="O20" i="30"/>
  <c r="O16" i="30"/>
  <c r="O12" i="30"/>
  <c r="O8" i="30"/>
  <c r="P24" i="30"/>
  <c r="P20" i="30"/>
  <c r="P16" i="30"/>
  <c r="P12" i="30"/>
  <c r="H16" i="28"/>
  <c r="H20" i="28"/>
  <c r="H17" i="28"/>
  <c r="H21" i="28"/>
  <c r="H12" i="29"/>
  <c r="H12" i="28"/>
  <c r="H18" i="30"/>
  <c r="R10" i="36"/>
  <c r="R11" i="36"/>
  <c r="R12" i="36"/>
  <c r="R13" i="36"/>
  <c r="R14" i="36"/>
  <c r="R15" i="36"/>
  <c r="R16" i="36"/>
  <c r="R17" i="36"/>
  <c r="R18" i="36"/>
  <c r="R9" i="36"/>
  <c r="Q18" i="36"/>
  <c r="Q17" i="36"/>
  <c r="Q16" i="36"/>
  <c r="Q15" i="36"/>
  <c r="Q14" i="36"/>
  <c r="Q13" i="36"/>
  <c r="Q12" i="36"/>
  <c r="Q11" i="36"/>
  <c r="Q10" i="36"/>
  <c r="Q9" i="36"/>
  <c r="J10" i="36"/>
  <c r="J11" i="36"/>
  <c r="J12" i="36"/>
  <c r="J13" i="36"/>
  <c r="J14" i="36"/>
  <c r="J15" i="36"/>
  <c r="J16" i="36"/>
  <c r="J17" i="36"/>
  <c r="J18" i="36"/>
  <c r="J9" i="36"/>
  <c r="Q10" i="31"/>
  <c r="Q11" i="31"/>
  <c r="Q12" i="31"/>
  <c r="Q13" i="31"/>
  <c r="Q14" i="31"/>
  <c r="Q15" i="31"/>
  <c r="Q16" i="31"/>
  <c r="Q17" i="31"/>
  <c r="Q18" i="31"/>
  <c r="Q9" i="31"/>
  <c r="J10" i="31"/>
  <c r="J11" i="31"/>
  <c r="J12" i="31"/>
  <c r="J13" i="31"/>
  <c r="J14" i="31"/>
  <c r="J15" i="31"/>
  <c r="J16" i="31"/>
  <c r="J17" i="31"/>
  <c r="J18" i="31"/>
  <c r="J9" i="31"/>
  <c r="R10" i="31"/>
  <c r="R11" i="31"/>
  <c r="R12" i="31"/>
  <c r="R13" i="31"/>
  <c r="R14" i="31"/>
  <c r="R15" i="31"/>
  <c r="R16" i="31"/>
  <c r="R17" i="31"/>
  <c r="R18" i="31"/>
  <c r="R9" i="31"/>
  <c r="J9" i="22"/>
  <c r="J10" i="22"/>
  <c r="J11" i="22"/>
  <c r="J12" i="22"/>
  <c r="J13" i="22"/>
  <c r="J14" i="22"/>
  <c r="J15" i="22"/>
  <c r="J16" i="22"/>
  <c r="J17" i="22"/>
  <c r="J18" i="22"/>
  <c r="J19" i="22"/>
  <c r="J20" i="22"/>
  <c r="J21" i="22"/>
  <c r="J22" i="22"/>
  <c r="J23" i="22"/>
  <c r="J24" i="22"/>
  <c r="J25" i="22"/>
  <c r="J26" i="22"/>
  <c r="J27" i="22"/>
  <c r="J8" i="22"/>
  <c r="D20" i="35" l="1"/>
  <c r="U6" i="36"/>
  <c r="P18" i="36"/>
  <c r="I18" i="36"/>
  <c r="P17" i="36"/>
  <c r="I17" i="36"/>
  <c r="P16" i="36"/>
  <c r="I16" i="36"/>
  <c r="P15" i="36"/>
  <c r="I15" i="36"/>
  <c r="P14" i="36"/>
  <c r="I14" i="36"/>
  <c r="P13" i="36"/>
  <c r="I13" i="36"/>
  <c r="P12" i="36"/>
  <c r="I12" i="36"/>
  <c r="P11" i="36"/>
  <c r="I11" i="36"/>
  <c r="P10" i="36"/>
  <c r="I10" i="36"/>
  <c r="P9" i="36"/>
  <c r="I9" i="36"/>
  <c r="V6" i="36"/>
  <c r="H28" i="35"/>
  <c r="H29" i="35"/>
  <c r="H30" i="35"/>
  <c r="H31" i="35"/>
  <c r="H32" i="35"/>
  <c r="H33" i="35"/>
  <c r="H34" i="35"/>
  <c r="H27" i="35"/>
  <c r="E19" i="35"/>
  <c r="F19" i="35"/>
  <c r="G19" i="35"/>
  <c r="H19" i="35"/>
  <c r="I19" i="35"/>
  <c r="J19" i="35"/>
  <c r="K19" i="35"/>
  <c r="E20" i="35"/>
  <c r="F20" i="35"/>
  <c r="G20" i="35"/>
  <c r="H20" i="35"/>
  <c r="I20" i="35"/>
  <c r="J20" i="35"/>
  <c r="K20" i="35"/>
  <c r="K21" i="35" s="1"/>
  <c r="D19" i="35"/>
  <c r="C7" i="33"/>
  <c r="C8" i="33"/>
  <c r="C9" i="33"/>
  <c r="C10" i="33"/>
  <c r="C6" i="33"/>
  <c r="P18" i="31"/>
  <c r="P10" i="31"/>
  <c r="P15" i="31"/>
  <c r="P12" i="31"/>
  <c r="P17" i="31"/>
  <c r="P14" i="31"/>
  <c r="P13" i="31"/>
  <c r="P11" i="31"/>
  <c r="P16" i="31"/>
  <c r="P9" i="31"/>
  <c r="I16" i="31"/>
  <c r="I11" i="31"/>
  <c r="I13" i="31"/>
  <c r="I14" i="31"/>
  <c r="I17" i="31"/>
  <c r="I12" i="31"/>
  <c r="I15" i="31"/>
  <c r="I10" i="31"/>
  <c r="I18" i="31"/>
  <c r="I9" i="31"/>
  <c r="B26" i="30"/>
  <c r="C6" i="30" s="1"/>
  <c r="N11" i="30"/>
  <c r="N7" i="30"/>
  <c r="N20" i="30"/>
  <c r="N24" i="30"/>
  <c r="B30" i="30"/>
  <c r="D30" i="30"/>
  <c r="G8" i="27"/>
  <c r="P7" i="27" s="1"/>
  <c r="G12" i="27"/>
  <c r="G16" i="27"/>
  <c r="N11" i="27" s="1"/>
  <c r="G20" i="27"/>
  <c r="G24" i="27"/>
  <c r="L7" i="27" s="1"/>
  <c r="B26" i="27"/>
  <c r="C6" i="27" s="1"/>
  <c r="C20" i="27"/>
  <c r="E20" i="27" s="1"/>
  <c r="I10" i="27"/>
  <c r="I11" i="27"/>
  <c r="I18" i="27"/>
  <c r="I19" i="27"/>
  <c r="I6" i="27"/>
  <c r="B30" i="27"/>
  <c r="D30" i="27"/>
  <c r="N25" i="30"/>
  <c r="N23" i="30"/>
  <c r="N21" i="30"/>
  <c r="N19" i="30"/>
  <c r="N16" i="30"/>
  <c r="N13" i="30"/>
  <c r="N10" i="30"/>
  <c r="N8" i="30"/>
  <c r="G21" i="35" l="1"/>
  <c r="C10" i="27"/>
  <c r="D10" i="27" s="1"/>
  <c r="L14" i="27"/>
  <c r="L21" i="27"/>
  <c r="L20" i="27"/>
  <c r="I15" i="30"/>
  <c r="I11" i="30"/>
  <c r="C17" i="30"/>
  <c r="K9" i="31"/>
  <c r="S11" i="31"/>
  <c r="I21" i="35"/>
  <c r="E21" i="35"/>
  <c r="I12" i="30"/>
  <c r="I17" i="30"/>
  <c r="I14" i="30"/>
  <c r="I10" i="30"/>
  <c r="C25" i="30"/>
  <c r="E25" i="30" s="1"/>
  <c r="C14" i="30"/>
  <c r="D14" i="30" s="1"/>
  <c r="K18" i="31"/>
  <c r="K9" i="36"/>
  <c r="I16" i="30"/>
  <c r="C20" i="30"/>
  <c r="I13" i="30"/>
  <c r="I9" i="30"/>
  <c r="C22" i="30"/>
  <c r="C12" i="30"/>
  <c r="E12" i="30" s="1"/>
  <c r="K15" i="31"/>
  <c r="K13" i="31"/>
  <c r="S16" i="31"/>
  <c r="S17" i="31"/>
  <c r="S18" i="31"/>
  <c r="C19" i="27"/>
  <c r="E19" i="27" s="1"/>
  <c r="K12" i="31"/>
  <c r="K11" i="31"/>
  <c r="S12" i="31"/>
  <c r="K17" i="31"/>
  <c r="K16" i="31"/>
  <c r="S13" i="31"/>
  <c r="S15" i="31"/>
  <c r="C19" i="30"/>
  <c r="C11" i="30"/>
  <c r="E11" i="30" s="1"/>
  <c r="K10" i="31"/>
  <c r="K14" i="31"/>
  <c r="S9" i="31"/>
  <c r="S14" i="31"/>
  <c r="S10" i="31"/>
  <c r="H21" i="35"/>
  <c r="D21" i="35"/>
  <c r="K10" i="36"/>
  <c r="K12" i="36"/>
  <c r="K14" i="36"/>
  <c r="K16" i="36"/>
  <c r="K18" i="36"/>
  <c r="S10" i="36"/>
  <c r="S12" i="36"/>
  <c r="S14" i="36"/>
  <c r="S16" i="36"/>
  <c r="S18" i="36"/>
  <c r="K11" i="36"/>
  <c r="K13" i="36"/>
  <c r="K15" i="36"/>
  <c r="K17" i="36"/>
  <c r="T16" i="36"/>
  <c r="T17" i="36"/>
  <c r="T10" i="36"/>
  <c r="T14" i="36"/>
  <c r="T18" i="36"/>
  <c r="T11" i="36"/>
  <c r="T15" i="36"/>
  <c r="T9" i="36"/>
  <c r="S9" i="36"/>
  <c r="T12" i="36"/>
  <c r="T13" i="36"/>
  <c r="S11" i="36"/>
  <c r="S13" i="36"/>
  <c r="S15" i="36"/>
  <c r="S17" i="36"/>
  <c r="I23" i="27"/>
  <c r="I15" i="27"/>
  <c r="I7" i="27"/>
  <c r="C16" i="27"/>
  <c r="E16" i="27" s="1"/>
  <c r="L6" i="27"/>
  <c r="L12" i="27"/>
  <c r="N9" i="27"/>
  <c r="H15" i="27"/>
  <c r="H14" i="27"/>
  <c r="I22" i="27"/>
  <c r="I14" i="27"/>
  <c r="C24" i="27"/>
  <c r="C15" i="27"/>
  <c r="E15" i="27" s="1"/>
  <c r="O7" i="27"/>
  <c r="H10" i="27"/>
  <c r="H11" i="27"/>
  <c r="M8" i="27"/>
  <c r="H18" i="27"/>
  <c r="H19" i="27"/>
  <c r="P22" i="27"/>
  <c r="D19" i="27"/>
  <c r="I25" i="27"/>
  <c r="I21" i="27"/>
  <c r="I17" i="27"/>
  <c r="I13" i="27"/>
  <c r="I9" i="27"/>
  <c r="C23" i="27"/>
  <c r="E23" i="27" s="1"/>
  <c r="C18" i="27"/>
  <c r="D18" i="27" s="1"/>
  <c r="C13" i="27"/>
  <c r="E13" i="27" s="1"/>
  <c r="C8" i="27"/>
  <c r="L25" i="27"/>
  <c r="L17" i="27"/>
  <c r="L10" i="27"/>
  <c r="N22" i="27"/>
  <c r="O22" i="27"/>
  <c r="I24" i="27"/>
  <c r="I20" i="27"/>
  <c r="I16" i="27"/>
  <c r="I12" i="27"/>
  <c r="I8" i="27"/>
  <c r="C21" i="27"/>
  <c r="C17" i="27"/>
  <c r="E17" i="27" s="1"/>
  <c r="C12" i="27"/>
  <c r="E12" i="27" s="1"/>
  <c r="C7" i="27"/>
  <c r="L22" i="27"/>
  <c r="L16" i="27"/>
  <c r="L9" i="27"/>
  <c r="N14" i="27"/>
  <c r="O18" i="27"/>
  <c r="C9" i="27"/>
  <c r="E9" i="27" s="1"/>
  <c r="O14" i="27"/>
  <c r="P21" i="27"/>
  <c r="N19" i="27"/>
  <c r="O6" i="27"/>
  <c r="O10" i="27"/>
  <c r="P14" i="27"/>
  <c r="M22" i="27"/>
  <c r="P13" i="27"/>
  <c r="T10" i="31"/>
  <c r="U10" i="31" s="1"/>
  <c r="T14" i="31"/>
  <c r="T18" i="31"/>
  <c r="T11" i="31"/>
  <c r="T15" i="31"/>
  <c r="T9" i="31"/>
  <c r="U9" i="31" s="1"/>
  <c r="T12" i="31"/>
  <c r="T16" i="31"/>
  <c r="T13" i="31"/>
  <c r="T17" i="31"/>
  <c r="D6" i="27"/>
  <c r="E6" i="27"/>
  <c r="D20" i="27"/>
  <c r="D15" i="27"/>
  <c r="C25" i="27"/>
  <c r="C22" i="27"/>
  <c r="D22" i="27" s="1"/>
  <c r="C14" i="27"/>
  <c r="C11" i="27"/>
  <c r="L24" i="27"/>
  <c r="L18" i="27"/>
  <c r="L13" i="27"/>
  <c r="L8" i="27"/>
  <c r="M18" i="27"/>
  <c r="N6" i="27"/>
  <c r="N18" i="27"/>
  <c r="N10" i="27"/>
  <c r="O25" i="27"/>
  <c r="O21" i="27"/>
  <c r="O17" i="27"/>
  <c r="O13" i="27"/>
  <c r="O9" i="27"/>
  <c r="P6" i="27"/>
  <c r="P18" i="27"/>
  <c r="P10" i="27"/>
  <c r="I25" i="30"/>
  <c r="N17" i="30"/>
  <c r="N12" i="30"/>
  <c r="D12" i="30"/>
  <c r="D11" i="30"/>
  <c r="N9" i="30"/>
  <c r="C24" i="30"/>
  <c r="C21" i="30"/>
  <c r="E21" i="30" s="1"/>
  <c r="C16" i="30"/>
  <c r="C13" i="30"/>
  <c r="E13" i="30" s="1"/>
  <c r="C8" i="30"/>
  <c r="E10" i="27"/>
  <c r="M14" i="27"/>
  <c r="N23" i="27"/>
  <c r="N15" i="27"/>
  <c r="N7" i="27"/>
  <c r="O24" i="27"/>
  <c r="O20" i="27"/>
  <c r="O16" i="27"/>
  <c r="O12" i="27"/>
  <c r="O8" i="27"/>
  <c r="P25" i="27"/>
  <c r="P17" i="27"/>
  <c r="P9" i="27"/>
  <c r="D25" i="30"/>
  <c r="I24" i="30"/>
  <c r="I23" i="30"/>
  <c r="I22" i="30"/>
  <c r="I21" i="30"/>
  <c r="I20" i="30"/>
  <c r="I19" i="30"/>
  <c r="I18" i="30"/>
  <c r="N15" i="30"/>
  <c r="N14" i="30"/>
  <c r="I8" i="30"/>
  <c r="N6" i="30"/>
  <c r="C23" i="30"/>
  <c r="C18" i="30"/>
  <c r="C15" i="30"/>
  <c r="C10" i="30"/>
  <c r="J21" i="35"/>
  <c r="F21" i="35"/>
  <c r="D23" i="27"/>
  <c r="D12" i="27"/>
  <c r="M6" i="27"/>
  <c r="M10" i="27"/>
  <c r="O23" i="27"/>
  <c r="O19" i="27"/>
  <c r="O15" i="27"/>
  <c r="O11" i="27"/>
  <c r="E14" i="30"/>
  <c r="C9" i="30"/>
  <c r="E9" i="30" s="1"/>
  <c r="C7" i="30"/>
  <c r="E6" i="30"/>
  <c r="D6" i="30"/>
  <c r="M25" i="27"/>
  <c r="M21" i="27"/>
  <c r="M17" i="27"/>
  <c r="M13" i="27"/>
  <c r="M9" i="27"/>
  <c r="P24" i="27"/>
  <c r="P20" i="27"/>
  <c r="P16" i="27"/>
  <c r="P12" i="27"/>
  <c r="P8" i="27"/>
  <c r="E22" i="27"/>
  <c r="M23" i="27"/>
  <c r="M19" i="27"/>
  <c r="M15" i="27"/>
  <c r="M11" i="27"/>
  <c r="M7" i="27"/>
  <c r="N24" i="27"/>
  <c r="N20" i="27"/>
  <c r="N16" i="27"/>
  <c r="N12" i="27"/>
  <c r="N8" i="27"/>
  <c r="L23" i="27"/>
  <c r="L19" i="27"/>
  <c r="L15" i="27"/>
  <c r="L11" i="27"/>
  <c r="M24" i="27"/>
  <c r="M20" i="27"/>
  <c r="M16" i="27"/>
  <c r="M12" i="27"/>
  <c r="N25" i="27"/>
  <c r="N21" i="27"/>
  <c r="N17" i="27"/>
  <c r="N13" i="27"/>
  <c r="P23" i="27"/>
  <c r="P19" i="27"/>
  <c r="P15" i="27"/>
  <c r="P11" i="27"/>
  <c r="N22" i="30"/>
  <c r="N18" i="30"/>
  <c r="D13" i="30"/>
  <c r="I7" i="30"/>
  <c r="I6" i="30"/>
  <c r="D9" i="27" l="1"/>
  <c r="D16" i="27"/>
  <c r="D17" i="27"/>
  <c r="D21" i="30"/>
  <c r="E22" i="30"/>
  <c r="D22" i="30"/>
  <c r="E17" i="30"/>
  <c r="D17" i="30"/>
  <c r="E18" i="27"/>
  <c r="D9" i="30"/>
  <c r="E20" i="30"/>
  <c r="D20" i="30"/>
  <c r="E19" i="30"/>
  <c r="D19" i="30"/>
  <c r="E24" i="27"/>
  <c r="D24" i="27"/>
  <c r="D13" i="27"/>
  <c r="E21" i="27"/>
  <c r="D21" i="27"/>
  <c r="E8" i="27"/>
  <c r="D8" i="27"/>
  <c r="E7" i="27"/>
  <c r="D7" i="27"/>
  <c r="C26" i="27"/>
  <c r="E10" i="30"/>
  <c r="D10" i="30"/>
  <c r="E7" i="30"/>
  <c r="D7" i="30"/>
  <c r="E15" i="30"/>
  <c r="D15" i="30"/>
  <c r="D14" i="27"/>
  <c r="E14" i="27"/>
  <c r="E16" i="30"/>
  <c r="D16" i="30"/>
  <c r="E11" i="27"/>
  <c r="D11" i="27"/>
  <c r="D18" i="30"/>
  <c r="E18" i="30"/>
  <c r="D8" i="30"/>
  <c r="E8" i="30"/>
  <c r="D24" i="30"/>
  <c r="E24" i="30"/>
  <c r="C26" i="30"/>
  <c r="E23" i="30"/>
  <c r="D23" i="30"/>
  <c r="D25" i="27"/>
  <c r="E25" i="27"/>
  <c r="U18" i="31"/>
  <c r="U9" i="36"/>
  <c r="U13" i="31"/>
  <c r="U14" i="31"/>
  <c r="U16" i="31"/>
  <c r="U17" i="31"/>
  <c r="U11" i="31"/>
  <c r="U15" i="31"/>
  <c r="U12" i="31"/>
  <c r="D26" i="30" l="1"/>
  <c r="E26" i="30"/>
  <c r="F26" i="30" s="1"/>
  <c r="K13" i="30" s="1"/>
  <c r="E26" i="27"/>
  <c r="F26" i="27" s="1"/>
  <c r="K10" i="27" s="1"/>
  <c r="J18" i="27"/>
  <c r="J19" i="27"/>
  <c r="K19" i="27"/>
  <c r="J22" i="27"/>
  <c r="K20" i="27"/>
  <c r="J23" i="27"/>
  <c r="J10" i="27"/>
  <c r="D26" i="27"/>
  <c r="K24" i="30"/>
  <c r="K15" i="30"/>
  <c r="K6" i="30"/>
  <c r="J18" i="30"/>
  <c r="J9" i="30"/>
  <c r="K20" i="30"/>
  <c r="K11" i="30"/>
  <c r="K23" i="30"/>
  <c r="J14" i="30"/>
  <c r="J25" i="30"/>
  <c r="K14" i="30"/>
  <c r="J22" i="30"/>
  <c r="K21" i="30"/>
  <c r="J12" i="30"/>
  <c r="J23" i="30"/>
  <c r="J17" i="30"/>
  <c r="J10" i="30"/>
  <c r="J8" i="30"/>
  <c r="J20" i="30"/>
  <c r="J11" i="30"/>
  <c r="K22" i="30"/>
  <c r="J13" i="30"/>
  <c r="K16" i="30"/>
  <c r="J7" i="30"/>
  <c r="K18" i="30"/>
  <c r="K9" i="30"/>
  <c r="J16" i="30"/>
  <c r="K7" i="30"/>
  <c r="K19" i="30"/>
  <c r="K10" i="30"/>
  <c r="J21" i="30"/>
  <c r="K12" i="30"/>
  <c r="J24" i="30"/>
  <c r="J6" i="30"/>
  <c r="K17" i="30"/>
  <c r="G26" i="30"/>
  <c r="J19" i="30"/>
  <c r="J17" i="27"/>
  <c r="K14" i="27"/>
  <c r="J12" i="27"/>
  <c r="K9" i="27"/>
  <c r="K18" i="27"/>
  <c r="J25" i="27"/>
  <c r="K13" i="27"/>
  <c r="K8" i="27"/>
  <c r="K17" i="27"/>
  <c r="J15" i="27"/>
  <c r="U16" i="36"/>
  <c r="U11" i="36"/>
  <c r="U15" i="36"/>
  <c r="U10" i="36"/>
  <c r="U14" i="36"/>
  <c r="U18" i="36"/>
  <c r="U13" i="36"/>
  <c r="U17" i="36"/>
  <c r="U12" i="36"/>
  <c r="S33" i="31"/>
  <c r="T33" i="31"/>
  <c r="T31" i="31"/>
  <c r="T32" i="31"/>
  <c r="S32" i="31"/>
  <c r="S31" i="31"/>
  <c r="K15" i="27" l="1"/>
  <c r="K22" i="27"/>
  <c r="J15" i="30"/>
  <c r="K25" i="30"/>
  <c r="K8" i="30"/>
  <c r="J8" i="27"/>
  <c r="J9" i="27"/>
  <c r="J14" i="27"/>
  <c r="K12" i="27"/>
  <c r="V12" i="36"/>
  <c r="W12" i="36"/>
  <c r="V16" i="36"/>
  <c r="W16" i="36"/>
  <c r="W17" i="36"/>
  <c r="V17" i="36"/>
  <c r="W10" i="36"/>
  <c r="V10" i="36"/>
  <c r="W15" i="36"/>
  <c r="V15" i="36"/>
  <c r="V9" i="36"/>
  <c r="W14" i="36"/>
  <c r="V14" i="36"/>
  <c r="W13" i="36"/>
  <c r="V13" i="36"/>
  <c r="W11" i="36"/>
  <c r="V11" i="36"/>
  <c r="W9" i="36"/>
  <c r="J24" i="27"/>
  <c r="J20" i="27"/>
  <c r="J7" i="27"/>
  <c r="K23" i="27"/>
  <c r="K7" i="27"/>
  <c r="K24" i="27"/>
  <c r="K16" i="27"/>
  <c r="J13" i="27"/>
  <c r="K6" i="27"/>
  <c r="J11" i="27"/>
  <c r="J16" i="27"/>
  <c r="J21" i="27"/>
  <c r="J6" i="27"/>
  <c r="K25" i="27"/>
  <c r="G26" i="27"/>
  <c r="K21" i="27"/>
  <c r="K11" i="27"/>
  <c r="T32" i="36"/>
  <c r="U31" i="36"/>
  <c r="U33" i="36"/>
  <c r="U32" i="36"/>
  <c r="T31" i="36"/>
  <c r="T33" i="36"/>
  <c r="S34" i="31"/>
  <c r="T34" i="31"/>
  <c r="U34" i="36" l="1"/>
  <c r="T34" i="3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Use-value analysis (Data)!$D$9:$D$11" type="102" refreshedVersion="6" minRefreshableVersion="5">
    <extLst>
      <ext xmlns:x15="http://schemas.microsoft.com/office/spreadsheetml/2010/11/main" uri="{DE250136-89BD-433C-8126-D09CA5730AF9}">
        <x15:connection id="Bereich">
          <x15:rangePr sourceName="_xlcn.WorksheetConnection_UsevalueanalysisDataD9D111"/>
        </x15:connection>
      </ext>
    </extLst>
  </connection>
</connections>
</file>

<file path=xl/sharedStrings.xml><?xml version="1.0" encoding="utf-8"?>
<sst xmlns="http://schemas.openxmlformats.org/spreadsheetml/2006/main" count="2464" uniqueCount="865">
  <si>
    <t>Gewicht</t>
  </si>
  <si>
    <t>Intervall</t>
  </si>
  <si>
    <t>Quelle:</t>
  </si>
  <si>
    <t>Mittelwert</t>
  </si>
  <si>
    <t>German sea freight indices (1995=100)</t>
  </si>
  <si>
    <t>year</t>
  </si>
  <si>
    <t>month</t>
  </si>
  <si>
    <t>january</t>
  </si>
  <si>
    <t>february</t>
  </si>
  <si>
    <t>march</t>
  </si>
  <si>
    <t>april</t>
  </si>
  <si>
    <t>may</t>
  </si>
  <si>
    <t>june</t>
  </si>
  <si>
    <t>july</t>
  </si>
  <si>
    <t>august</t>
  </si>
  <si>
    <t>september</t>
  </si>
  <si>
    <t>october</t>
  </si>
  <si>
    <t>november</t>
  </si>
  <si>
    <t>december</t>
  </si>
  <si>
    <t>Shipping Statistics Yearbook 2004, ISL, S. 171</t>
  </si>
  <si>
    <t>Merchant ships completed by principal types</t>
  </si>
  <si>
    <t>oil tankers</t>
  </si>
  <si>
    <t>ore&amp;bulk carrier</t>
  </si>
  <si>
    <t>container ships</t>
  </si>
  <si>
    <t>chemical carriers</t>
  </si>
  <si>
    <t>No.</t>
  </si>
  <si>
    <t>1000 gt</t>
  </si>
  <si>
    <t>Total</t>
  </si>
  <si>
    <t>Shipping Statistics Yearbook 2004, ISL, S. 294</t>
  </si>
  <si>
    <t>69S2</t>
  </si>
  <si>
    <t>1B10</t>
  </si>
  <si>
    <t>Jahr</t>
  </si>
  <si>
    <t>Klassen</t>
  </si>
  <si>
    <t>kumulierte Häufigkeiten</t>
  </si>
  <si>
    <t>relative Häufigkeiten</t>
  </si>
  <si>
    <t>kumulierte relative Häufigkeiten</t>
  </si>
  <si>
    <t>Umsatz</t>
  </si>
  <si>
    <t>Marketing</t>
  </si>
  <si>
    <t>Qualitätskontrolle</t>
  </si>
  <si>
    <t>Mitarbeiter-qualifizierung</t>
  </si>
  <si>
    <t>Test mit geom. MW</t>
  </si>
  <si>
    <t>Test mit arithm. MW</t>
  </si>
  <si>
    <t>Größe</t>
  </si>
  <si>
    <t>Abweichung</t>
  </si>
  <si>
    <t>quadr. Abweichung</t>
  </si>
  <si>
    <t>Betrag</t>
  </si>
  <si>
    <t>mittlere Abweichung</t>
  </si>
  <si>
    <t>Standard-abweichung</t>
  </si>
  <si>
    <t>Varianz</t>
  </si>
  <si>
    <t>MITTELABW</t>
  </si>
  <si>
    <t>0.tes Quartil</t>
  </si>
  <si>
    <t>1.tes Quartil</t>
  </si>
  <si>
    <t>2.tes Quartil</t>
  </si>
  <si>
    <t>3.tes Quartil</t>
  </si>
  <si>
    <t>4.tes Quartil</t>
  </si>
  <si>
    <t>MEDIAN</t>
  </si>
  <si>
    <t>arithm. Mittelwert</t>
  </si>
  <si>
    <t>kleinster Wert</t>
  </si>
  <si>
    <t>größter Wert</t>
  </si>
  <si>
    <t>y-Werte</t>
  </si>
  <si>
    <t>x-Werte</t>
  </si>
  <si>
    <t>0. Quartil</t>
  </si>
  <si>
    <t>1. Quartil</t>
  </si>
  <si>
    <t>2. Quartil</t>
  </si>
  <si>
    <t>3. Quartil</t>
  </si>
  <si>
    <t>4. Quartil</t>
  </si>
  <si>
    <t>Mittelwert + St.abw.</t>
  </si>
  <si>
    <t>Messung</t>
  </si>
  <si>
    <t>Schiff-Nr.</t>
  </si>
  <si>
    <t>TEU</t>
  </si>
  <si>
    <t>P01</t>
  </si>
  <si>
    <t>P02</t>
  </si>
  <si>
    <t>P03</t>
  </si>
  <si>
    <t>P04</t>
  </si>
  <si>
    <t>P05</t>
  </si>
  <si>
    <t>P06</t>
  </si>
  <si>
    <t>P07</t>
  </si>
  <si>
    <t>P08</t>
  </si>
  <si>
    <t>P09</t>
  </si>
  <si>
    <t>P10</t>
  </si>
  <si>
    <t>Produkt</t>
  </si>
  <si>
    <t>Einzelpreis</t>
  </si>
  <si>
    <t>Menge</t>
  </si>
  <si>
    <t>Mengenanteil</t>
  </si>
  <si>
    <t>Wertanteil</t>
  </si>
  <si>
    <t>Mengenanteil (kumuliert)</t>
  </si>
  <si>
    <t>Wertanteil (kumuliert)</t>
  </si>
  <si>
    <t>Originaldaten</t>
  </si>
  <si>
    <t>kumulierte Anteile berechnen</t>
  </si>
  <si>
    <t>Umsatz, Mengenanteil und Wertanteil berechnen, 
nach Umsatz absteigend sortieren</t>
  </si>
  <si>
    <t>kumulierter Mengenanteil</t>
  </si>
  <si>
    <t>kumulierter Wertanteil</t>
  </si>
  <si>
    <t>A</t>
  </si>
  <si>
    <t>B</t>
  </si>
  <si>
    <t>C</t>
  </si>
  <si>
    <t>Kosten</t>
  </si>
  <si>
    <t>Kostenanteil (kumuliert)</t>
  </si>
  <si>
    <t>Materialart</t>
  </si>
  <si>
    <t>einzelnen Datenpunkt formatieren:</t>
  </si>
  <si>
    <t>Filiale</t>
  </si>
  <si>
    <t>Bremen</t>
  </si>
  <si>
    <t>Hamburg</t>
  </si>
  <si>
    <t>Lübeck</t>
  </si>
  <si>
    <t>Kiel</t>
  </si>
  <si>
    <t>Rostock</t>
  </si>
  <si>
    <t>Beschriftung der Mengenanteile:</t>
  </si>
  <si>
    <t>Button "Hinzufügen"!!</t>
  </si>
  <si>
    <t>Variations-koeffizient</t>
  </si>
  <si>
    <t>Januar</t>
  </si>
  <si>
    <t>Februar</t>
  </si>
  <si>
    <t>März</t>
  </si>
  <si>
    <t>April</t>
  </si>
  <si>
    <t>Mai</t>
  </si>
  <si>
    <t>Juni</t>
  </si>
  <si>
    <t>Juli</t>
  </si>
  <si>
    <t>August</t>
  </si>
  <si>
    <t>September</t>
  </si>
  <si>
    <t>Oktober</t>
  </si>
  <si>
    <t>November</t>
  </si>
  <si>
    <t>Dezember</t>
  </si>
  <si>
    <t>Anzahl</t>
  </si>
  <si>
    <t>X</t>
  </si>
  <si>
    <t>Y</t>
  </si>
  <si>
    <t>Z</t>
  </si>
  <si>
    <t>P1</t>
  </si>
  <si>
    <t>P2</t>
  </si>
  <si>
    <t>P3</t>
  </si>
  <si>
    <t>P4</t>
  </si>
  <si>
    <t>P5</t>
  </si>
  <si>
    <t>P6</t>
  </si>
  <si>
    <t>P7</t>
  </si>
  <si>
    <t>P8</t>
  </si>
  <si>
    <t>P2, P6</t>
  </si>
  <si>
    <t>P5,P8</t>
  </si>
  <si>
    <t>P7,P3</t>
  </si>
  <si>
    <t>"A  B  C" nach oben:</t>
  </si>
  <si>
    <t>Mittelwert - St.abw.</t>
  </si>
  <si>
    <t>x</t>
  </si>
  <si>
    <r>
      <t>y</t>
    </r>
    <r>
      <rPr>
        <b/>
        <vertAlign val="subscript"/>
        <sz val="11"/>
        <rFont val="Arial"/>
        <family val="2"/>
      </rPr>
      <t>1</t>
    </r>
    <r>
      <rPr>
        <b/>
        <sz val="11"/>
        <rFont val="Arial"/>
        <family val="2"/>
      </rPr>
      <t>(x)</t>
    </r>
  </si>
  <si>
    <r>
      <t>y</t>
    </r>
    <r>
      <rPr>
        <b/>
        <vertAlign val="subscript"/>
        <sz val="11"/>
        <rFont val="Arial"/>
        <family val="2"/>
      </rPr>
      <t>2</t>
    </r>
    <r>
      <rPr>
        <b/>
        <sz val="11"/>
        <rFont val="Arial"/>
        <family val="2"/>
      </rPr>
      <t>(x)</t>
    </r>
  </si>
  <si>
    <t>("links - links - rechts")</t>
  </si>
  <si>
    <t>"Formel zur Ermittlung der zu formatierenden Zellen verwenden."</t>
  </si>
  <si>
    <t>das bedeutet:</t>
  </si>
  <si>
    <t>"Wenn DORT Bedingung erfüllt, dann HIER formatieren!"</t>
  </si>
  <si>
    <t>branch</t>
  </si>
  <si>
    <t>mean value</t>
  </si>
  <si>
    <t>turnover</t>
  </si>
  <si>
    <t>x values</t>
  </si>
  <si>
    <t>y values</t>
  </si>
  <si>
    <t>deviation</t>
  </si>
  <si>
    <t>modulus</t>
  </si>
  <si>
    <t>square deviation</t>
  </si>
  <si>
    <t>arithmetic mean</t>
  </si>
  <si>
    <t>mean deviation</t>
  </si>
  <si>
    <t>mittlere absol. Abweichung</t>
  </si>
  <si>
    <t>mean absol. deviation</t>
  </si>
  <si>
    <t>variance</t>
  </si>
  <si>
    <t>standard deviation</t>
  </si>
  <si>
    <t>variation coefficient</t>
  </si>
  <si>
    <t>0th quartile</t>
  </si>
  <si>
    <t>1st quartile</t>
  </si>
  <si>
    <t>2nd quartile</t>
  </si>
  <si>
    <t>3rd quartile</t>
  </si>
  <si>
    <t>4th quartile</t>
  </si>
  <si>
    <t>smallest value</t>
  </si>
  <si>
    <t>largest value</t>
  </si>
  <si>
    <t xml:space="preserve"> </t>
  </si>
  <si>
    <t>AVEDEV</t>
  </si>
  <si>
    <t>VARP</t>
  </si>
  <si>
    <t>VAR</t>
  </si>
  <si>
    <t>STDEVP</t>
  </si>
  <si>
    <t>STDEV</t>
  </si>
  <si>
    <t>mean - stand. dev.</t>
  </si>
  <si>
    <t>mean + stand. dev.</t>
  </si>
  <si>
    <t>size</t>
  </si>
  <si>
    <t>quadr. deviation</t>
  </si>
  <si>
    <t>measure-ment</t>
  </si>
  <si>
    <t>ship nr.</t>
  </si>
  <si>
    <t>Klassen von Daten und ihre Häufigkeitsverteilung</t>
  </si>
  <si>
    <r>
      <t xml:space="preserve">Häufigkeit </t>
    </r>
    <r>
      <rPr>
        <sz val="11"/>
        <color indexed="10"/>
        <rFont val="Arial"/>
        <family val="2"/>
      </rPr>
      <t>Matrixfunktion!
Strg-Umschalt-Enter!</t>
    </r>
  </si>
  <si>
    <t>classes</t>
  </si>
  <si>
    <t>interval</t>
  </si>
  <si>
    <t>cumulated frequency</t>
  </si>
  <si>
    <t>relative frequency</t>
  </si>
  <si>
    <t>cumulated relative frequency</t>
  </si>
  <si>
    <t>weight</t>
  </si>
  <si>
    <t>Rechnungs-betrag</t>
  </si>
  <si>
    <t>invoiced amount</t>
  </si>
  <si>
    <t>Varianz, Standardabweichung und Variationskoeffizient</t>
  </si>
  <si>
    <t>Variance, standard deviation and variation coefficient</t>
  </si>
  <si>
    <t>Classes of data and their frequency distribution</t>
  </si>
  <si>
    <t>Amsterdam</t>
  </si>
  <si>
    <t>Rotterdam</t>
  </si>
  <si>
    <t>Le Havre</t>
  </si>
  <si>
    <t>London</t>
  </si>
  <si>
    <t>Edinburgh</t>
  </si>
  <si>
    <t>Hafen</t>
  </si>
  <si>
    <t>port</t>
  </si>
  <si>
    <t>Korrelation</t>
  </si>
  <si>
    <t>Correlation</t>
  </si>
  <si>
    <t>Trends (insbesondere: Gleitender Durchschnitt)</t>
  </si>
  <si>
    <t>Trends (especially: Moving Average)</t>
  </si>
  <si>
    <t>ABC-Analyse</t>
  </si>
  <si>
    <t>ABC analysis</t>
  </si>
  <si>
    <t>XYZ-Analyse</t>
  </si>
  <si>
    <t>XYZ analysis</t>
  </si>
  <si>
    <t>source:</t>
  </si>
  <si>
    <t>Present the stock quotations in a diagram, add the 38-days-line and</t>
  </si>
  <si>
    <t>the 200-days-line and discuss the best times to buy and to sell stocks</t>
  </si>
  <si>
    <t>America</t>
  </si>
  <si>
    <t>Asia</t>
  </si>
  <si>
    <t>Europe</t>
  </si>
  <si>
    <t>Use the time series for the calculation and presentation of trend lines!</t>
  </si>
  <si>
    <t>y =</t>
  </si>
  <si>
    <t>marketing</t>
  </si>
  <si>
    <t>quality control</t>
  </si>
  <si>
    <t>qualification of employees</t>
  </si>
  <si>
    <r>
      <t>For the investigation of correlation you need</t>
    </r>
    <r>
      <rPr>
        <b/>
        <u/>
        <sz val="11"/>
        <rFont val="Arial"/>
        <family val="2"/>
      </rPr>
      <t xml:space="preserve"> two series of data</t>
    </r>
    <r>
      <rPr>
        <sz val="11"/>
        <rFont val="Arial"/>
        <family val="2"/>
      </rPr>
      <t xml:space="preserve"> y</t>
    </r>
    <r>
      <rPr>
        <vertAlign val="subscript"/>
        <sz val="11"/>
        <rFont val="Arial"/>
        <family val="2"/>
      </rPr>
      <t>1</t>
    </r>
    <r>
      <rPr>
        <sz val="11"/>
        <rFont val="Arial"/>
        <family val="2"/>
      </rPr>
      <t>(x) and y</t>
    </r>
    <r>
      <rPr>
        <vertAlign val="subscript"/>
        <sz val="11"/>
        <rFont val="Arial"/>
        <family val="2"/>
      </rPr>
      <t>2</t>
    </r>
    <r>
      <rPr>
        <sz val="11"/>
        <rFont val="Arial"/>
        <family val="2"/>
      </rPr>
      <t>(x) because only series of data can correlate - not single values!</t>
    </r>
  </si>
  <si>
    <t>"a fixed value" + "a random value"</t>
  </si>
  <si>
    <t>"a random value" =</t>
  </si>
  <si>
    <t>Attention:</t>
  </si>
  <si>
    <r>
      <t xml:space="preserve">For an XYZ analysis you need </t>
    </r>
    <r>
      <rPr>
        <b/>
        <u/>
        <sz val="11"/>
        <rFont val="Arial"/>
        <family val="2"/>
      </rPr>
      <t>several time series</t>
    </r>
    <r>
      <rPr>
        <sz val="11"/>
        <rFont val="Arial"/>
        <family val="2"/>
      </rPr>
      <t xml:space="preserve"> of data. Then you can calculate the </t>
    </r>
    <r>
      <rPr>
        <b/>
        <u/>
        <sz val="11"/>
        <rFont val="Arial"/>
        <family val="2"/>
      </rPr>
      <t>variation coefficient</t>
    </r>
    <r>
      <rPr>
        <sz val="11"/>
        <rFont val="Arial"/>
        <family val="2"/>
      </rPr>
      <t xml:space="preserve"> for each of the time series.</t>
    </r>
  </si>
  <si>
    <t>Interpret the results!</t>
  </si>
  <si>
    <t>kind of material</t>
  </si>
  <si>
    <t>costs</t>
  </si>
  <si>
    <t>cost share (cumulated)</t>
  </si>
  <si>
    <t>sortieren -&gt;</t>
  </si>
  <si>
    <t>sort -&gt;</t>
  </si>
  <si>
    <t>kumulieren -&gt;</t>
  </si>
  <si>
    <t>cumulate -&gt;</t>
  </si>
  <si>
    <t>to format a single data point:</t>
  </si>
  <si>
    <t>slow left double-click on the point</t>
  </si>
  <si>
    <t>("left" - "left" - "right")</t>
  </si>
  <si>
    <t>product</t>
  </si>
  <si>
    <t>unit price</t>
  </si>
  <si>
    <t>quantity</t>
  </si>
  <si>
    <t>quantity share</t>
  </si>
  <si>
    <t>value share</t>
  </si>
  <si>
    <t>original data</t>
  </si>
  <si>
    <t>calculate the cumulated shares</t>
  </si>
  <si>
    <t>A/B-Grenze</t>
  </si>
  <si>
    <t>B/C-Grenze</t>
  </si>
  <si>
    <t>A/B limit</t>
  </si>
  <si>
    <t>B/C limit</t>
  </si>
  <si>
    <t>quantity share (cumulated)</t>
  </si>
  <si>
    <t>value share (cumulated)</t>
  </si>
  <si>
    <t>Umsatz, Mengenanteil und Wertanteil berechnen, 
Liste nach Umsatz absteigend sortieren</t>
  </si>
  <si>
    <t>calculate the turnover, the quantity share and the value share, sort the list descendig according to the turnover</t>
  </si>
  <si>
    <t>ABC-Analyse (2-Faktoren)</t>
  </si>
  <si>
    <t>The ABC analysis is widely used in economics. It helps you for example to find out, which are the important customers or the important products for your company.</t>
  </si>
  <si>
    <t>From a 1-factor analysis you can, for example, conclude: "We make 70% of our turnover with the three customers Meyer, Smith and Brown". From a 2-factor analysis you can, for example, conclude: "We make 70% of our turnover with 25% of our customers.".</t>
  </si>
  <si>
    <t>cumulated quantity share</t>
  </si>
  <si>
    <t>cumulated value share</t>
  </si>
  <si>
    <t>labeling of the quantity shares:</t>
  </si>
  <si>
    <t>button "Add"</t>
  </si>
  <si>
    <t>"A B C" to the top:</t>
  </si>
  <si>
    <t>number</t>
  </si>
  <si>
    <t>cumu-lated share</t>
  </si>
  <si>
    <t>kumul. Anteil</t>
  </si>
  <si>
    <t>kombinierte ABC/XYZ-Analyse</t>
  </si>
  <si>
    <t>combined ABC/XYZ analysis</t>
  </si>
  <si>
    <t>ABC analysis (2 factors)</t>
  </si>
  <si>
    <t>ABC-Analyse (1-Faktor)</t>
  </si>
  <si>
    <t>ABC analysis (1 factor)</t>
  </si>
  <si>
    <t>bedingte Formatierung</t>
  </si>
  <si>
    <t>conditional formatting</t>
  </si>
  <si>
    <t>ABC-Analyse (2-Faktoren, fortgeschrittene Version)</t>
  </si>
  <si>
    <t>ABC analysis (2 factors, advanced version)</t>
  </si>
  <si>
    <t>Der arithmetische Mittelwert</t>
  </si>
  <si>
    <t>The arithmetic mean value</t>
  </si>
  <si>
    <t>Der geometrische Mittelwert</t>
  </si>
  <si>
    <t>Differenz / difference:</t>
  </si>
  <si>
    <t>jährl. Steigerung</t>
  </si>
  <si>
    <t>yearly increase</t>
  </si>
  <si>
    <t>Je mehr die beiden Datentreihen voneinander abweichen,</t>
  </si>
  <si>
    <t>The more the two data rows deviate from each other,</t>
  </si>
  <si>
    <t>solution:</t>
  </si>
  <si>
    <t>quality</t>
  </si>
  <si>
    <t>qualification</t>
  </si>
  <si>
    <t>For the graphical presentation of the results you need the absolute values as well as the cumulated relative values.</t>
  </si>
  <si>
    <t>R</t>
  </si>
  <si>
    <r>
      <t>R</t>
    </r>
    <r>
      <rPr>
        <b/>
        <vertAlign val="superscript"/>
        <sz val="11"/>
        <color theme="0"/>
        <rFont val="Arial"/>
        <family val="2"/>
      </rPr>
      <t>2</t>
    </r>
  </si>
  <si>
    <r>
      <t xml:space="preserve">In a </t>
    </r>
    <r>
      <rPr>
        <b/>
        <u/>
        <sz val="11"/>
        <rFont val="Arial"/>
        <family val="2"/>
      </rPr>
      <t>correlation chart</t>
    </r>
    <r>
      <rPr>
        <sz val="11"/>
        <rFont val="Arial"/>
        <family val="2"/>
      </rPr>
      <t xml:space="preserve"> the x values are </t>
    </r>
    <r>
      <rPr>
        <u/>
        <sz val="11"/>
        <rFont val="Arial"/>
        <family val="2"/>
      </rPr>
      <t>not</t>
    </r>
    <r>
      <rPr>
        <sz val="11"/>
        <rFont val="Arial"/>
        <family val="2"/>
      </rPr>
      <t xml:space="preserve"> presented! Instead of, y</t>
    </r>
    <r>
      <rPr>
        <vertAlign val="subscript"/>
        <sz val="11"/>
        <rFont val="Arial"/>
        <family val="2"/>
      </rPr>
      <t>1</t>
    </r>
    <r>
      <rPr>
        <sz val="11"/>
        <rFont val="Arial"/>
        <family val="2"/>
      </rPr>
      <t xml:space="preserve"> and y</t>
    </r>
    <r>
      <rPr>
        <vertAlign val="subscript"/>
        <sz val="11"/>
        <rFont val="Arial"/>
        <family val="2"/>
      </rPr>
      <t>2</t>
    </r>
    <r>
      <rPr>
        <sz val="11"/>
        <rFont val="Arial"/>
        <family val="2"/>
      </rPr>
      <t xml:space="preserve"> are displayed on the two axes.</t>
    </r>
  </si>
  <si>
    <r>
      <t>The type of the correlation chart is "X Y (Scatter)". The strength of the correlation between  y</t>
    </r>
    <r>
      <rPr>
        <vertAlign val="subscript"/>
        <sz val="11"/>
        <rFont val="Arial"/>
        <family val="2"/>
      </rPr>
      <t>1</t>
    </r>
    <r>
      <rPr>
        <sz val="11"/>
        <rFont val="Arial"/>
        <family val="2"/>
      </rPr>
      <t xml:space="preserve"> and y</t>
    </r>
    <r>
      <rPr>
        <vertAlign val="subscript"/>
        <sz val="11"/>
        <rFont val="Arial"/>
        <family val="2"/>
      </rPr>
      <t>2</t>
    </r>
    <r>
      <rPr>
        <sz val="11"/>
        <rFont val="Arial"/>
        <family val="2"/>
      </rPr>
      <t xml:space="preserve"> is indicated by adding a</t>
    </r>
    <r>
      <rPr>
        <b/>
        <u/>
        <sz val="11"/>
        <rFont val="Arial"/>
        <family val="2"/>
      </rPr>
      <t xml:space="preserve"> linear trend line</t>
    </r>
    <r>
      <rPr>
        <sz val="11"/>
        <rFont val="Arial"/>
        <family val="2"/>
      </rPr>
      <t xml:space="preserve"> together with its </t>
    </r>
    <r>
      <rPr>
        <b/>
        <u/>
        <sz val="11"/>
        <rFont val="Arial"/>
        <family val="2"/>
      </rPr>
      <t>coefficient of determination</t>
    </r>
    <r>
      <rPr>
        <sz val="11"/>
        <rFont val="Arial"/>
        <family val="2"/>
      </rPr>
      <t xml:space="preserve"> ("R-squared value").</t>
    </r>
  </si>
  <si>
    <r>
      <t>the weaker is their correlation (-&gt; R</t>
    </r>
    <r>
      <rPr>
        <b/>
        <vertAlign val="superscript"/>
        <sz val="11"/>
        <color rgb="FF0070C0"/>
        <rFont val="Arial"/>
        <family val="2"/>
      </rPr>
      <t>2</t>
    </r>
    <r>
      <rPr>
        <b/>
        <sz val="11"/>
        <color rgb="FF0070C0"/>
        <rFont val="Arial"/>
        <family val="2"/>
      </rPr>
      <t>!)</t>
    </r>
  </si>
  <si>
    <r>
      <t>um so schwacher ist deren Korrelation (-&gt; R</t>
    </r>
    <r>
      <rPr>
        <vertAlign val="superscript"/>
        <sz val="11"/>
        <rFont val="Arial"/>
        <family val="2"/>
      </rPr>
      <t>2</t>
    </r>
    <r>
      <rPr>
        <sz val="11"/>
        <rFont val="Arial"/>
        <family val="2"/>
      </rPr>
      <t>!)</t>
    </r>
  </si>
  <si>
    <t>erst langsamer Links-Doppelclick</t>
  </si>
  <si>
    <t>dann Rechtsclick / "Datenpunkt formatieren"</t>
  </si>
  <si>
    <t>right-click on the point / "Format Data Point"</t>
  </si>
  <si>
    <t>"Use a formula to determine which cells to format"</t>
  </si>
  <si>
    <t>that means:</t>
  </si>
  <si>
    <t>"If the rule is satisfied THERE (in another cell), format HERE (in this cell)."</t>
  </si>
  <si>
    <t>Achtung - Es wird ein ganz besonderer Regeltyp benutzt:</t>
  </si>
  <si>
    <r>
      <t xml:space="preserve">To define the </t>
    </r>
    <r>
      <rPr>
        <b/>
        <u/>
        <sz val="11"/>
        <rFont val="Arial"/>
        <family val="2"/>
      </rPr>
      <t>border between X, Y an Z</t>
    </r>
    <r>
      <rPr>
        <sz val="11"/>
        <rFont val="Arial"/>
        <family val="2"/>
      </rPr>
      <t xml:space="preserve"> is up to you. Have a look at the variation coefficients of the different time series and group them into three categories: X (with a small variation coefficient), Y (with a medium variation coefficient) and Z (with a large variation coefficient).</t>
    </r>
  </si>
  <si>
    <t>Einfuhrpreis für Rohöl (DM/t)</t>
  </si>
  <si>
    <t>Verbraucherpreis für Superbenzin (DM/l)</t>
  </si>
  <si>
    <t>Verbraucherpreis für Heizöl (DM/l)</t>
  </si>
  <si>
    <t>cosumer price for super petrol (DM/l)</t>
  </si>
  <si>
    <t>cosumer price for heating oil (DM/l)</t>
  </si>
  <si>
    <t>import price for crude oil (DM/t)</t>
  </si>
  <si>
    <t>Achtung:</t>
  </si>
  <si>
    <t>Attention: It is NOT possible to edit the names of the legend entries directly!</t>
  </si>
  <si>
    <t>For a data row:</t>
  </si>
  <si>
    <t xml:space="preserve">right click on the data row </t>
  </si>
  <si>
    <t>"Daten auswählen"</t>
  </si>
  <si>
    <t>select the data row</t>
  </si>
  <si>
    <t>"Bearbeiten"</t>
  </si>
  <si>
    <t>"Reihenname"</t>
  </si>
  <si>
    <t>For a trend line:</t>
  </si>
  <si>
    <t>right click on the trend line</t>
  </si>
  <si>
    <t>"Trendlinie formatieren"</t>
  </si>
  <si>
    <t>"Name der Trendlinie"</t>
  </si>
  <si>
    <t>"Benutzerdefiniert"</t>
  </si>
  <si>
    <t>VAR.P</t>
  </si>
  <si>
    <t>VAR.S</t>
  </si>
  <si>
    <t>STABW.N</t>
  </si>
  <si>
    <t>STABW.S</t>
  </si>
  <si>
    <t>Werte (Krankentage)</t>
  </si>
  <si>
    <t>values 
(day of illness)</t>
  </si>
  <si>
    <t>Kunde</t>
  </si>
  <si>
    <t>customer</t>
  </si>
  <si>
    <t>Umsatzanteil (kumuliert)</t>
  </si>
  <si>
    <t>turnover share (cumulated)</t>
  </si>
  <si>
    <t>D</t>
  </si>
  <si>
    <t>E</t>
  </si>
  <si>
    <t>F</t>
  </si>
  <si>
    <t>G</t>
  </si>
  <si>
    <t>H</t>
  </si>
  <si>
    <t>I</t>
  </si>
  <si>
    <t>J</t>
  </si>
  <si>
    <t>K</t>
  </si>
  <si>
    <t>L</t>
  </si>
  <si>
    <t>M</t>
  </si>
  <si>
    <t>N</t>
  </si>
  <si>
    <t>O</t>
  </si>
  <si>
    <t>P</t>
  </si>
  <si>
    <t>Q</t>
  </si>
  <si>
    <t>S</t>
  </si>
  <si>
    <t>T</t>
  </si>
  <si>
    <t>scroll bars for the A/B- and B/C-limits</t>
  </si>
  <si>
    <t>conditional A/B/C-formatting of the data table</t>
  </si>
  <si>
    <t>automatic setting of the markers</t>
  </si>
  <si>
    <t>"Trendline Name"</t>
  </si>
  <si>
    <t>zeitversetzte Korrelation</t>
  </si>
  <si>
    <t>time-shifted Correlation</t>
  </si>
  <si>
    <t>nr.</t>
  </si>
  <si>
    <t>shifted nr.</t>
  </si>
  <si>
    <t>Asia (shifted)</t>
  </si>
  <si>
    <t>shift:</t>
  </si>
  <si>
    <t>GERMAN STOCK INDEX (DAX)</t>
  </si>
  <si>
    <t>"Bei Menschen aus sozial schwachen Schichten ist die Identifikation mit dem demokratischen System gering ausgeprägt. Von ihnen glauben nur wenige, dass eine der etablierten Parteien oder Politiker - sind sie erst gewählt - ihre Lage verbessern werden. Konsequenz: Arm wählt eher nicht."</t>
  </si>
  <si>
    <t>"Socially weak people (with lower income) don't identify themselves with the democratic system. Only a few of them believe, that parties or politicians will improve their situation after they have been elected. The consequence is: Poor people don't vote!"</t>
  </si>
  <si>
    <t>Quelle: Der Spiegel 27/2015, S. 35</t>
  </si>
  <si>
    <t>design the layout of one diagram</t>
  </si>
  <si>
    <t>left click to it</t>
  </si>
  <si>
    <t>press Ctrl-C</t>
  </si>
  <si>
    <t>press Ctrl-V</t>
  </si>
  <si>
    <t>right click to the copy</t>
  </si>
  <si>
    <t>change the data source</t>
  </si>
  <si>
    <t>Quartal</t>
  </si>
  <si>
    <t>Beschäftigte in Mio.</t>
  </si>
  <si>
    <t>gleitender Mittelwert</t>
  </si>
  <si>
    <t>korrigierter Schätzwert</t>
  </si>
  <si>
    <t>irreguläre Komponente</t>
  </si>
  <si>
    <t>(=Mittelwert der Mittelwerte)</t>
  </si>
  <si>
    <t>korrigierte mittlere saisonale Abweichung vom gleitenden Mittelwert</t>
  </si>
  <si>
    <t>Cramer:"Statistik für nicht-mathematische Berufe", S. 123</t>
  </si>
  <si>
    <t>Elsfleth: 5d 48 (1)</t>
  </si>
  <si>
    <t>Zeitraum</t>
  </si>
  <si>
    <t>Gleitender Mittelwert</t>
  </si>
  <si>
    <t>Schweitzer:"Statistik mit Excel", S. 132</t>
  </si>
  <si>
    <t>Beschriftungsposition = Hoch</t>
  </si>
  <si>
    <t>"Label Position" = "High"</t>
  </si>
  <si>
    <t>Drei Fragen, die Sie sich bei jedem Diagramm stellen sollten:</t>
  </si>
  <si>
    <t>(1) Ist alles da?</t>
  </si>
  <si>
    <t>(2) Kann was weg?</t>
  </si>
  <si>
    <t>(3) Ist es "schön"?</t>
  </si>
  <si>
    <t>Complete the worksheet according to the example (incl. chart)!</t>
  </si>
  <si>
    <t>Complete the worksheet according to the example (incl. chart!)</t>
  </si>
  <si>
    <r>
      <t xml:space="preserve">Häufigkeit </t>
    </r>
    <r>
      <rPr>
        <b/>
        <sz val="11"/>
        <color indexed="10"/>
        <rFont val="Arial"/>
        <family val="2"/>
      </rPr>
      <t>Matrixfunktion!
Strg-Umschalt-Enter!</t>
    </r>
  </si>
  <si>
    <t>Complete the worksheet according to the example (incl. charts)!</t>
  </si>
  <si>
    <t>ACHTUNG:</t>
  </si>
  <si>
    <t>Weißer Rahmen um die Marker!</t>
  </si>
  <si>
    <t>ATTENTION:</t>
  </si>
  <si>
    <t>White frame around the markers!</t>
  </si>
  <si>
    <t>"ZUFALLSBEREICH()" = "RANDBETWEEN()"</t>
  </si>
  <si>
    <t>select a data series</t>
  </si>
  <si>
    <t>click "Select Data"</t>
  </si>
  <si>
    <t>click "Edit"</t>
  </si>
  <si>
    <t>To generate several charts with the same layout:</t>
  </si>
  <si>
    <t>left click to an Excel cell below the chart</t>
  </si>
  <si>
    <t>a copy of the chart appears</t>
  </si>
  <si>
    <t>Format of the vertical axis:</t>
  </si>
  <si>
    <t>right click to the axis</t>
  </si>
  <si>
    <t>"Achse formatieren"</t>
  </si>
  <si>
    <t>Rubrik: "Benutzerdefiniert"</t>
  </si>
  <si>
    <t>Typ: 0,0.. "Mio. €"</t>
  </si>
  <si>
    <t>"Format Axis"</t>
  </si>
  <si>
    <t>Type: 0.0,, "Mio. €"</t>
  </si>
  <si>
    <t>One year shift (marketing 2000 &lt;-&gt; turnover 2001):</t>
  </si>
  <si>
    <t>Complete the exercise1 according to the "advanced" example (incl. charts)!</t>
  </si>
  <si>
    <t>In dynamischen Diagrammen die Autoskalierung der y-Achse abschalten!!</t>
  </si>
  <si>
    <t>dazu:</t>
  </si>
  <si>
    <t>Rechtsklick auf die Achse</t>
  </si>
  <si>
    <t>Werte für Minimum und Maximum eingeben</t>
  </si>
  <si>
    <t>statt "Auto" muss rechts daneben "Zurücksetzen" erscheinen</t>
  </si>
  <si>
    <t>Switch off the auto scaling of the y axis in dynamic charts!!</t>
  </si>
  <si>
    <t>therefore:</t>
  </si>
  <si>
    <t>enter values für minimum and maximum</t>
  </si>
  <si>
    <t>"Auto" is replaced by "Reset"</t>
  </si>
  <si>
    <t>Three questions to be asked for each chart:</t>
  </si>
  <si>
    <t>(1) Is everything there?</t>
  </si>
  <si>
    <t>(2) Can something be removed?</t>
  </si>
  <si>
    <t>(3) Is it "nice"?</t>
  </si>
  <si>
    <t>#.### "TEU";;0</t>
  </si>
  <si>
    <t>Benutzerdefiniertes Format der vertikalen Achse:</t>
  </si>
  <si>
    <t>#,### "TEU";;0</t>
  </si>
  <si>
    <t>GESTUTZTMITTEL()</t>
  </si>
  <si>
    <t>MITTELWERTA()</t>
  </si>
  <si>
    <t>MITTELWERTWENN()</t>
  </si>
  <si>
    <t>MITTELWERTWENNS()</t>
  </si>
  <si>
    <t>AVERAGEA()</t>
  </si>
  <si>
    <t>AVERAGEIF()</t>
  </si>
  <si>
    <t>AVERAGEIFS()</t>
  </si>
  <si>
    <t>TRIMMEAN()</t>
  </si>
  <si>
    <t>(siehe auch Übungsdatei "Charts"!)</t>
  </si>
  <si>
    <t>(see also the exercise file "Charts"!)</t>
  </si>
  <si>
    <r>
      <t xml:space="preserve">Wenn wir für jedes Jahr den Mittelwert anstelle des realen Wertes aus Spalte C benutzen, muss das Ergebnis im letzten Jahr identisch mit dem Wert in Zelle B16 sein.
Das trifft aber nur zu, wenn wir den geometrischen Mittelwert anstelle des arithmetischen benutzen.
</t>
    </r>
    <r>
      <rPr>
        <u/>
        <sz val="11"/>
        <rFont val="Arial"/>
        <family val="2"/>
      </rPr>
      <t>Daher muss der geometrische Mittelwert für die Berechnung von mittleren Steigerungsraten benutzt werden!</t>
    </r>
  </si>
  <si>
    <t>(1)</t>
  </si>
  <si>
    <t>(2)</t>
  </si>
  <si>
    <t xml:space="preserve">Die Gitternetzlinien müssen links UND rechts mit den Achseneinteilungen übereinstimmen. Dafür müssen beide vertikale Achsen gleich viele Unterteilungen haben. </t>
  </si>
  <si>
    <t>The gridlines musst correspond with the numbers at BOTH vertical axes. Therefore, these axis must have the same number of intervals.</t>
  </si>
  <si>
    <t>(3)</t>
  </si>
  <si>
    <t>Die Klassenbreiten müssen ggf. durch probieren ermittelt werden.</t>
  </si>
  <si>
    <t>The class widths may by found by trying different values.</t>
  </si>
  <si>
    <t>click "Format Trendline"</t>
  </si>
  <si>
    <t>select "Custom"</t>
  </si>
  <si>
    <t>enter a name</t>
  </si>
  <si>
    <t>"Series name"</t>
  </si>
  <si>
    <t>enter a name or a link to an Excel cell</t>
  </si>
  <si>
    <t>Für das Bestimmtheitsmaß gibt es auch eine Excel-Formel:</t>
  </si>
  <si>
    <r>
      <t>R</t>
    </r>
    <r>
      <rPr>
        <vertAlign val="superscript"/>
        <sz val="11"/>
        <rFont val="Arial"/>
        <family val="2"/>
      </rPr>
      <t>2</t>
    </r>
    <r>
      <rPr>
        <sz val="11"/>
        <rFont val="Arial"/>
        <family val="2"/>
      </rPr>
      <t>=</t>
    </r>
  </si>
  <si>
    <r>
      <t xml:space="preserve">Die x-Werte werden im Korrelationsdiagramm </t>
    </r>
    <r>
      <rPr>
        <u/>
        <sz val="11"/>
        <rFont val="Arial"/>
        <family val="2"/>
      </rPr>
      <t>nicht</t>
    </r>
    <r>
      <rPr>
        <sz val="11"/>
        <rFont val="Arial"/>
        <family val="2"/>
      </rPr>
      <t xml:space="preserve"> dargestellt!</t>
    </r>
  </si>
  <si>
    <t>The R-squared value can also be calculated with an Excel formula:</t>
  </si>
  <si>
    <r>
      <t>R</t>
    </r>
    <r>
      <rPr>
        <vertAlign val="superscript"/>
        <sz val="11"/>
        <color rgb="FF0070C0"/>
        <rFont val="Arial"/>
        <family val="2"/>
      </rPr>
      <t>2</t>
    </r>
    <r>
      <rPr>
        <sz val="11"/>
        <color rgb="FF0070C0"/>
        <rFont val="Arial"/>
        <family val="2"/>
      </rPr>
      <t>=</t>
    </r>
  </si>
  <si>
    <r>
      <t xml:space="preserve">The x values are </t>
    </r>
    <r>
      <rPr>
        <u/>
        <sz val="11"/>
        <color rgb="FF0070C0"/>
        <rFont val="Arial"/>
        <family val="2"/>
      </rPr>
      <t>not</t>
    </r>
    <r>
      <rPr>
        <sz val="11"/>
        <color rgb="FF0070C0"/>
        <rFont val="Arial"/>
        <family val="2"/>
      </rPr>
      <t xml:space="preserve"> shown in the correlation chart!</t>
    </r>
  </si>
  <si>
    <t>click "Format Axis"</t>
  </si>
  <si>
    <t>select category: "Custom"</t>
  </si>
  <si>
    <t>Darstellung des arithmetischen Mittelwertes als horizontale Linie im Diagramm</t>
  </si>
  <si>
    <t>Mit dieser Datei können Sie verschiedene Excel-Techniken am Beispiel von Aufgabenstellungen aus der Statistik üben.</t>
  </si>
  <si>
    <t>Nicht alle Techniken werden hier detailliert erläutert.</t>
  </si>
  <si>
    <t>Basics</t>
  </si>
  <si>
    <t>Controls</t>
  </si>
  <si>
    <t>Formulas</t>
  </si>
  <si>
    <t>LOOKUP</t>
  </si>
  <si>
    <t>Charts</t>
  </si>
  <si>
    <t>Lists</t>
  </si>
  <si>
    <t>Orders</t>
  </si>
  <si>
    <t>DataQuality</t>
  </si>
  <si>
    <t>Wenn Ihnen etwas unverständlich erscheint, versuchen Sie bitte, Hilfe in den anderen Übungsdateien von "A*'s Excel-Schule" zu finden:</t>
  </si>
  <si>
    <t>With this file you can train different Excel techniques with examples from the statistics.</t>
  </si>
  <si>
    <t>Not all the techniques are explained in detail here in this file.</t>
  </si>
  <si>
    <t>If you need explanations, please look into the other exercise files from "A*'s Excel School":</t>
  </si>
  <si>
    <t xml:space="preserve">http://stern.staff.jade-hs.de/downloads.php </t>
  </si>
  <si>
    <t>Arithmetischer Mittelwert</t>
  </si>
  <si>
    <t>Geometrischer Mittelwert</t>
  </si>
  <si>
    <t>Trendanalyse</t>
  </si>
  <si>
    <t>Die Themen:</t>
  </si>
  <si>
    <t>Arithmetic mean</t>
  </si>
  <si>
    <t>The topics:</t>
  </si>
  <si>
    <t>Klasseneinteilung und Häufigkeit</t>
  </si>
  <si>
    <t>Classification and frequency</t>
  </si>
  <si>
    <t>Trend analysis</t>
  </si>
  <si>
    <t>siehe:</t>
  </si>
  <si>
    <t>see:</t>
  </si>
  <si>
    <t>Custom format of the vertical axis:</t>
  </si>
  <si>
    <t>Use the Excel help to find out the difference between VARP() and VAR() as well as between STDEVP() and STDEV()!</t>
  </si>
  <si>
    <t>Benutzen Sie die Excel-Hilfe, um herauszufinden, worin der Unterschied besteht zwischen VAR.P() und VAR.S() bzw. STABW.N() und STABW.S()!</t>
  </si>
  <si>
    <t>The table with the data for the diagram is behind the chart!</t>
  </si>
  <si>
    <r>
      <t xml:space="preserve">Der </t>
    </r>
    <r>
      <rPr>
        <b/>
        <u/>
        <sz val="11"/>
        <rFont val="Arial"/>
        <family val="2"/>
      </rPr>
      <t>Mittelwert</t>
    </r>
    <r>
      <rPr>
        <sz val="11"/>
        <rFont val="Arial"/>
        <family val="2"/>
      </rPr>
      <t xml:space="preserve"> einer Datenreihe hat natürlich seinen Sinn - kann aber u.U. einen völlig falschen Eindruck vermitteln. Angenommen, zwei Menschen verdienen 1.000€ bzw. 5.000€. Dann haben sie einen Durchschnittsverdienst von 3.000€. Dieser Wert vermittelt aber den völlig falschen Eindruck, dass es beiden ganz gut geht! </t>
    </r>
  </si>
  <si>
    <r>
      <t xml:space="preserve">Das liegt zum Einen daran, dass die "Datenreihe" nur sehr wenige Werte enthält - zum Anderen aber vor allem daran, dass die Werte stark unterschiedlich sind (stark "streuen"). Um die Datenreihe statistisch zu charakterisieren, brauchen wir also ein Maß für die Stärke ihrer </t>
    </r>
    <r>
      <rPr>
        <b/>
        <u/>
        <sz val="11"/>
        <rFont val="Arial"/>
        <family val="2"/>
      </rPr>
      <t>Streuung</t>
    </r>
    <r>
      <rPr>
        <sz val="11"/>
        <rFont val="Arial"/>
        <family val="2"/>
      </rPr>
      <t>!</t>
    </r>
  </si>
  <si>
    <r>
      <t xml:space="preserve">Auf dem Beispielblatt wird daher zunächst die Abweichung der einzelnen Werte vom Mittelwert berechnet und davon wiederum der Mittelwert (Spalte C). Das Ergebnis ist Null. Es MUSS Null sein! (Warum?) Daher ist die </t>
    </r>
    <r>
      <rPr>
        <b/>
        <u/>
        <sz val="11"/>
        <rFont val="Arial"/>
        <family val="2"/>
      </rPr>
      <t>mittlere Abweichung</t>
    </r>
    <r>
      <rPr>
        <sz val="11"/>
        <rFont val="Arial"/>
        <family val="2"/>
      </rPr>
      <t xml:space="preserve"> vom Mittelwert kein geeignetes Maß für die Streuung der Daten.</t>
    </r>
  </si>
  <si>
    <r>
      <t xml:space="preserve">Die mittlere Abweichung wird Null, weil sich positive und negative Abweichungen gegenseitig aufheben. Also müssen die </t>
    </r>
    <r>
      <rPr>
        <b/>
        <u/>
        <sz val="11"/>
        <rFont val="Arial"/>
        <family val="2"/>
      </rPr>
      <t>Minuszeichen</t>
    </r>
    <r>
      <rPr>
        <sz val="11"/>
        <rFont val="Arial"/>
        <family val="2"/>
      </rPr>
      <t xml:space="preserve"> weg. Dafür gibt es zwei mathematische Möglichkeiten: Den absoluten Betrag und das Quadrieren - siehe Spalten D und E auf dem Beispielblatt. In beiden Fällen wird wiederum der Mittelwert berechnet.</t>
    </r>
  </si>
  <si>
    <r>
      <t xml:space="preserve">Es stellt sich dann die Frage: "Ist die berechnete Standardabweichung groß?" Diese Frage ist nur in Relation zum Mittelwert zu beantworten. Bei einem Mittelwert von 28 ist eine Streuung von 7 relativ viel - bei einem Mittelwert von 10.000 wäre eine Streuung von 7 dagegen nur sehr wenig. Daher wird letzten Endes der </t>
    </r>
    <r>
      <rPr>
        <b/>
        <u/>
        <sz val="11"/>
        <rFont val="Arial"/>
        <family val="2"/>
      </rPr>
      <t>Variationskoeffizient</t>
    </r>
    <r>
      <rPr>
        <sz val="11"/>
        <rFont val="Arial"/>
        <family val="2"/>
      </rPr>
      <t xml:space="preserve"> als Quotient aus Standardabweichung und Mittelwert berechnet (G26 auf dem Beispielblatt).</t>
    </r>
  </si>
  <si>
    <r>
      <t xml:space="preserve">Ein anderes Maß für die Streuung von Daten sind die </t>
    </r>
    <r>
      <rPr>
        <b/>
        <u/>
        <sz val="11"/>
        <rFont val="Arial"/>
        <family val="2"/>
      </rPr>
      <t>Quartile.</t>
    </r>
    <r>
      <rPr>
        <sz val="11"/>
        <rFont val="Arial"/>
        <family val="2"/>
      </rPr>
      <t xml:space="preserve"> Hier geht es nicht um die Größe der Werte, sondern um deren Anzahl. Ein Quartil enthält jeweils ein Viertel aller Werte der Datenreihe (Spalte G auf dem Beispielblatt).</t>
    </r>
  </si>
  <si>
    <r>
      <t xml:space="preserve">Another measure for the scattering of data are the </t>
    </r>
    <r>
      <rPr>
        <b/>
        <u/>
        <sz val="11"/>
        <rFont val="Arial"/>
        <family val="2"/>
      </rPr>
      <t>quartiles.</t>
    </r>
    <r>
      <rPr>
        <sz val="11"/>
        <rFont val="Arial"/>
        <family val="2"/>
      </rPr>
      <t xml:space="preserve"> Here not the size of the values is used but their number. One quartile contains one quarter of all values from the data series (column G on the example sheet).</t>
    </r>
  </si>
  <si>
    <r>
      <t>Now the question is: "Is this standard deviation large?" This question can only be answered in realtion to the mean value. With a mean value of 28 a deviation of 7 is large - with a mean value of 10.000 a deviation of 7 would be quite small. Therefore finally the</t>
    </r>
    <r>
      <rPr>
        <b/>
        <u/>
        <sz val="11"/>
        <rFont val="Arial"/>
        <family val="2"/>
      </rPr>
      <t xml:space="preserve"> variation quotient</t>
    </r>
    <r>
      <rPr>
        <sz val="11"/>
        <rFont val="Arial"/>
        <family val="2"/>
      </rPr>
      <t xml:space="preserve"> is calculated as the quotient from the standard deviation and the mean value (G26 on the example sheet).</t>
    </r>
  </si>
  <si>
    <r>
      <t xml:space="preserve">The mean absolute deviation is zero, because the positive and the negative deviation values cancel each other. Therefore the </t>
    </r>
    <r>
      <rPr>
        <b/>
        <u/>
        <sz val="11"/>
        <rFont val="Arial"/>
        <family val="2"/>
      </rPr>
      <t>minus signs</t>
    </r>
    <r>
      <rPr>
        <sz val="11"/>
        <rFont val="Arial"/>
        <family val="2"/>
      </rPr>
      <t xml:space="preserve"> must be removed. We have two mathematical options for that: The absolute values and the squaring - see columns D and E on the example sheet. In both cases again the mean value is calculated.</t>
    </r>
  </si>
  <si>
    <r>
      <t xml:space="preserve">On the example sheet the deviations of the values from the mean value are calculated - and then their mean value (column C). The result is zero. It MUST be zero! (Why?). Therefore the </t>
    </r>
    <r>
      <rPr>
        <b/>
        <u/>
        <sz val="11"/>
        <rFont val="Arial"/>
        <family val="2"/>
      </rPr>
      <t>mean  deviation</t>
    </r>
    <r>
      <rPr>
        <sz val="11"/>
        <rFont val="Arial"/>
        <family val="2"/>
      </rPr>
      <t xml:space="preserve"> is not useable as a measure of the data scattering.</t>
    </r>
  </si>
  <si>
    <r>
      <t xml:space="preserve">The reason for that is firstly, that the "data series" contains very few values - and secondly that the values differ strongly from each other (they "scatter" strongly). To make a good statistical characterisation of a data series we need therefore a measure for their </t>
    </r>
    <r>
      <rPr>
        <b/>
        <u/>
        <sz val="11"/>
        <rFont val="Arial"/>
        <family val="2"/>
      </rPr>
      <t>scattering</t>
    </r>
    <r>
      <rPr>
        <sz val="11"/>
        <rFont val="Arial"/>
        <family val="2"/>
      </rPr>
      <t>!</t>
    </r>
  </si>
  <si>
    <r>
      <t xml:space="preserve">Of course the </t>
    </r>
    <r>
      <rPr>
        <b/>
        <u/>
        <sz val="11"/>
        <rFont val="Arial"/>
        <family val="2"/>
      </rPr>
      <t>mean value</t>
    </r>
    <r>
      <rPr>
        <sz val="11"/>
        <rFont val="Arial"/>
        <family val="2"/>
      </rPr>
      <t xml:space="preserve"> of a data series makes sense - but sometimes it may give a completely wrong impression. Assumed, that two peolpe earn 1.000€ and 5.000€, respectively. Then they have a mean earning of 3.000€. This values gives the completely wrong impression, that both live well.</t>
    </r>
  </si>
  <si>
    <r>
      <t>Die mittlere absolute Abweichung ist durchaus ein plausibler Wert (Inwiefern?) - wird aber nicht als Maß für die Datenstreuung benutzt. Stattdessen zieht man die Wurzel aus der mittleren quadratischen Abweichung ("</t>
    </r>
    <r>
      <rPr>
        <b/>
        <u/>
        <sz val="11"/>
        <rFont val="Arial"/>
        <family val="2"/>
      </rPr>
      <t>Varianz</t>
    </r>
    <r>
      <rPr>
        <sz val="11"/>
        <rFont val="Arial"/>
        <family val="2"/>
      </rPr>
      <t xml:space="preserve">"). Das Ergebnis wird </t>
    </r>
    <r>
      <rPr>
        <b/>
        <u/>
        <sz val="11"/>
        <rFont val="Arial"/>
        <family val="2"/>
      </rPr>
      <t>"Standardabweichung"</t>
    </r>
    <r>
      <rPr>
        <sz val="11"/>
        <rFont val="Arial"/>
        <family val="2"/>
      </rPr>
      <t xml:space="preserve"> genannt, hat dieselbe Größenordnung wie die mittlere absolute Abweichung und ist daher ebenfalls plausibel.</t>
    </r>
  </si>
  <si>
    <r>
      <t>The mean absolute deviation has a plausible value (In what way?) - but it is not used as a measure for the data scattering. Instead of, we take the root from the mean squared deviation ("</t>
    </r>
    <r>
      <rPr>
        <b/>
        <u/>
        <sz val="11"/>
        <rFont val="Arial"/>
        <family val="2"/>
      </rPr>
      <t>variance</t>
    </r>
    <r>
      <rPr>
        <sz val="11"/>
        <rFont val="Arial"/>
        <family val="2"/>
      </rPr>
      <t>"). The result is called "</t>
    </r>
    <r>
      <rPr>
        <b/>
        <u/>
        <sz val="11"/>
        <rFont val="Arial"/>
        <family val="2"/>
      </rPr>
      <t>standard deviation</t>
    </r>
    <r>
      <rPr>
        <sz val="11"/>
        <rFont val="Arial"/>
        <family val="2"/>
      </rPr>
      <t>", has a similar size as the mean absolute deviation and is therefore also plausible.</t>
    </r>
  </si>
  <si>
    <r>
      <t>If you have a great number of data (for example the invoices of the last year), the single data record is not of interest for you. Instead of, you may be interested in the</t>
    </r>
    <r>
      <rPr>
        <b/>
        <u/>
        <sz val="11"/>
        <rFont val="Arial"/>
        <family val="2"/>
      </rPr>
      <t xml:space="preserve"> frequency distribution</t>
    </r>
    <r>
      <rPr>
        <sz val="11"/>
        <rFont val="Arial"/>
        <family val="2"/>
      </rPr>
      <t xml:space="preserve"> of the data, i.e. "How many invoices do we have with an amount between 50 and 100 Euro?"</t>
    </r>
  </si>
  <si>
    <r>
      <t xml:space="preserve">Wenn Sie eine sehr große Anzahl von Daten haben (z.B. alle Rechnungen des letzten Jahres), dann interessiert Sie der einzelne Datensatz nicht mehr. Stattdessen interessiert Sie die </t>
    </r>
    <r>
      <rPr>
        <b/>
        <u/>
        <sz val="11"/>
        <rFont val="Arial"/>
        <family val="2"/>
      </rPr>
      <t>Häufigkeitsverteilung</t>
    </r>
    <r>
      <rPr>
        <sz val="11"/>
        <rFont val="Arial"/>
        <family val="2"/>
      </rPr>
      <t xml:space="preserve"> der Daten - also z.B. die Frage "Wie viele Rechnungen hatten wir mit Beträgen zwischen 50 und 100 Euro?"</t>
    </r>
  </si>
  <si>
    <r>
      <t xml:space="preserve">Die Daten werden eingeteilt in </t>
    </r>
    <r>
      <rPr>
        <b/>
        <u/>
        <sz val="11"/>
        <rFont val="Arial"/>
        <family val="2"/>
      </rPr>
      <t>Klassen</t>
    </r>
    <r>
      <rPr>
        <sz val="11"/>
        <rFont val="Arial"/>
        <family val="2"/>
      </rPr>
      <t xml:space="preserve"> - d.h. die Anzahl der Rechnungen "zwischen 0 und 50 Euro", "zwischen 50 und 100 Euro", "zwischen 100 und 200 Euro" ... usw. Die Klassengrenzen sind dann "50 Euro", "100 Euro" und "200 Euro". Eine Klassengrenze von 100 Euro bedeutet also: "mehr als 50 Euro und bis zu einschließlich 100 Euro". Die Klassengrenze ist also die </t>
    </r>
    <r>
      <rPr>
        <b/>
        <u/>
        <sz val="11"/>
        <rFont val="Arial"/>
        <family val="2"/>
      </rPr>
      <t>Obergrenze</t>
    </r>
    <r>
      <rPr>
        <sz val="11"/>
        <rFont val="Arial"/>
        <family val="2"/>
      </rPr>
      <t xml:space="preserve"> und nur im Zusammenhang mit der nächstniedrigeren Klassengrenze sinnvoll!</t>
    </r>
  </si>
  <si>
    <r>
      <t xml:space="preserve">The data are categorized in </t>
    </r>
    <r>
      <rPr>
        <b/>
        <u/>
        <sz val="11"/>
        <rFont val="Arial"/>
        <family val="2"/>
      </rPr>
      <t>classes,</t>
    </r>
    <r>
      <rPr>
        <sz val="11"/>
        <rFont val="Arial"/>
        <family val="2"/>
      </rPr>
      <t xml:space="preserve"> i.e. the number of invoices "between 0 and 50 Euro", "between 50 and 100 Euro", "between 100 and 200 Euro" ... and so on. Then the class boundaries are "50 Euro", "100 Euro" and "200 Euro". That means: A class boundary of 100 Euro means "more then 50 Euro and up to and including 100 Euro". The class boundary is the </t>
    </r>
    <r>
      <rPr>
        <b/>
        <u/>
        <sz val="11"/>
        <rFont val="Arial"/>
        <family val="2"/>
      </rPr>
      <t>upper</t>
    </r>
    <r>
      <rPr>
        <sz val="11"/>
        <rFont val="Arial"/>
        <family val="2"/>
      </rPr>
      <t xml:space="preserve"> limit and makes only sense in connection with the next lower class boundary!</t>
    </r>
  </si>
  <si>
    <r>
      <t xml:space="preserve">The frequency of values from a list of data can be calculated with the Excel function </t>
    </r>
    <r>
      <rPr>
        <b/>
        <u/>
        <sz val="11"/>
        <rFont val="Arial"/>
        <family val="2"/>
      </rPr>
      <t>FREQUENCY()</t>
    </r>
    <r>
      <rPr>
        <sz val="11"/>
        <rFont val="Arial"/>
        <family val="2"/>
      </rPr>
      <t xml:space="preserve">  ("We have 125 invoices with values between 50 and 100 Euro.")</t>
    </r>
  </si>
  <si>
    <r>
      <t xml:space="preserve">Die Häufigkeit von Werten aus einer Liste kann mit der Excel-Funktion </t>
    </r>
    <r>
      <rPr>
        <b/>
        <u/>
        <sz val="11"/>
        <rFont val="Arial"/>
        <family val="2"/>
      </rPr>
      <t>HÄUFIGKEIT()</t>
    </r>
    <r>
      <rPr>
        <sz val="11"/>
        <rFont val="Arial"/>
        <family val="2"/>
      </rPr>
      <t xml:space="preserve"> berechnet werden ("Wir haben 125 Rechnungen mit Beträgen zwischen 50 und 100 Euro.")</t>
    </r>
  </si>
  <si>
    <t>Für die grafische Darstellung der Ergebnisse brauchen Sie die absoluten Werte und die relativ kumulierten Werte.</t>
  </si>
  <si>
    <r>
      <rPr>
        <b/>
        <u/>
        <sz val="11"/>
        <rFont val="Arial"/>
        <family val="2"/>
      </rPr>
      <t>"To cumulate"</t>
    </r>
    <r>
      <rPr>
        <sz val="11"/>
        <rFont val="Arial"/>
        <family val="2"/>
      </rPr>
      <t xml:space="preserve"> means: Sort the values descending and then sum up the first two, the first three, the first four, … and so on. For the cumulation of data you can use a special combination of SUM formulas (see column J on worksheet "classes (example)"; consider carefully the correct usage of $ signs!).</t>
    </r>
  </si>
  <si>
    <r>
      <rPr>
        <b/>
        <u/>
        <sz val="11"/>
        <rFont val="Arial"/>
        <family val="2"/>
      </rPr>
      <t>"Kumulieren"</t>
    </r>
    <r>
      <rPr>
        <sz val="11"/>
        <rFont val="Arial"/>
        <family val="2"/>
      </rPr>
      <t xml:space="preserve"> bedeutet: Werte absteigend sortieren und dann die erste zwei, die ersten drei, die ersten vier, … usw. addieren. Dafür können Sie eine spezielle Kombination von Summenformeln nutzen (siehe Spalte J auf dem Beispielblatt; beachten Sie sorgfältig den korrekten Einsatz der $-Zeichen!).</t>
    </r>
  </si>
  <si>
    <r>
      <t>Das Diagramm zur Darstellung des Ergebnisses ist ein ganz spezielles Diagramm - ein sogenanntes "</t>
    </r>
    <r>
      <rPr>
        <b/>
        <u/>
        <sz val="11"/>
        <rFont val="Arial"/>
        <family val="2"/>
      </rPr>
      <t>Pareto-Diagramm</t>
    </r>
    <r>
      <rPr>
        <sz val="11"/>
        <rFont val="Arial"/>
        <family val="2"/>
      </rPr>
      <t xml:space="preserve">". Es enthält zwei unterschiedliche Diagrammarten (Säulen für die absoluten Werte und eine Linie für die kumulierten relativen Werte), die sich auf zwei y-Achsen beziehen (die Primärachse auf der linken und die </t>
    </r>
    <r>
      <rPr>
        <b/>
        <u/>
        <sz val="11"/>
        <rFont val="Arial"/>
        <family val="2"/>
      </rPr>
      <t>Sekundärachse</t>
    </r>
    <r>
      <rPr>
        <sz val="11"/>
        <rFont val="Arial"/>
        <family val="2"/>
      </rPr>
      <t xml:space="preserve"> auf der rechten Seite).</t>
    </r>
  </si>
  <si>
    <t>The gridlines musst correspond with the numbers at BOTH vertical axes. Therefore, these axes must have the same number of intervals.</t>
  </si>
  <si>
    <r>
      <t xml:space="preserve">With a right click and "Format trendline" you can display the mathematical formula as well as the </t>
    </r>
    <r>
      <rPr>
        <b/>
        <u/>
        <sz val="11"/>
        <rFont val="Arial"/>
        <family val="2"/>
      </rPr>
      <t>coefficient of determination</t>
    </r>
    <r>
      <rPr>
        <sz val="11"/>
        <rFont val="Arial"/>
        <family val="2"/>
      </rPr>
      <t xml:space="preserve"> ("R-squared value") for each trendline - except for the moving average. The coefficient of determination is a value between 0 and 1 and measures, how well the trendline matches the data graph. A value of 1 means perfect match.</t>
    </r>
  </si>
  <si>
    <r>
      <t xml:space="preserve">Therefore, the moving average is a powerful tool for forecasts and </t>
    </r>
    <r>
      <rPr>
        <b/>
        <u/>
        <sz val="11"/>
        <rFont val="Arial"/>
        <family val="2"/>
      </rPr>
      <t>decision making</t>
    </r>
    <r>
      <rPr>
        <sz val="11"/>
        <rFont val="Arial"/>
        <family val="2"/>
      </rPr>
      <t xml:space="preserve"> (for example, whether to buy or to sell stocks!). If you want to support short or long term decisions, you have to use short or long periods for the calculation of the moving average.</t>
    </r>
  </si>
  <si>
    <r>
      <t xml:space="preserve">There are different kinds of trendlines depending on the mathematical formula they are based on. Their main purpose is to </t>
    </r>
    <r>
      <rPr>
        <b/>
        <u/>
        <sz val="11"/>
        <rFont val="Arial"/>
        <family val="2"/>
      </rPr>
      <t>smooth the graph</t>
    </r>
    <r>
      <rPr>
        <sz val="11"/>
        <rFont val="Arial"/>
        <family val="2"/>
      </rPr>
      <t>. You can add them with a right mouse click on the line graph.</t>
    </r>
  </si>
  <si>
    <r>
      <t xml:space="preserve">The trendline can be extended to the left or right hand side ("Forecast / Foreward", "Forecast / Backward"). You can use this to illustrate a </t>
    </r>
    <r>
      <rPr>
        <b/>
        <u/>
        <sz val="11"/>
        <rFont val="Arial"/>
        <family val="2"/>
      </rPr>
      <t>forecast</t>
    </r>
    <r>
      <rPr>
        <sz val="11"/>
        <rFont val="Arial"/>
        <family val="2"/>
      </rPr>
      <t xml:space="preserve"> - but NOT to proof it!</t>
    </r>
  </si>
  <si>
    <r>
      <t xml:space="preserve">Es gibt mehrere verschiedene Arten von Trendlinien - je nach der mathematischen Formel zu ihrer Berechnung. Ihr Zweck besteht hauptsächlich darin, den Kurvenverlauf zu </t>
    </r>
    <r>
      <rPr>
        <b/>
        <u/>
        <sz val="11"/>
        <rFont val="Arial"/>
        <family val="2"/>
      </rPr>
      <t>glätten.</t>
    </r>
    <r>
      <rPr>
        <sz val="11"/>
        <rFont val="Arial"/>
        <family val="2"/>
      </rPr>
      <t xml:space="preserve"> Sie können sie mit einem Rechtsklick auf die Kurve hinzufügen.</t>
    </r>
  </si>
  <si>
    <r>
      <t xml:space="preserve">Die Trendlinie kann nach links odr rechts fortgesetzt werden ("Prognose … Vorwärts … Rückwärts"). Damit können Sie eine </t>
    </r>
    <r>
      <rPr>
        <b/>
        <u/>
        <sz val="11"/>
        <rFont val="Arial"/>
        <family val="2"/>
      </rPr>
      <t>Prognose</t>
    </r>
    <r>
      <rPr>
        <sz val="11"/>
        <rFont val="Arial"/>
        <family val="2"/>
      </rPr>
      <t xml:space="preserve"> illustrieren - aber NICHT beweisen!</t>
    </r>
  </si>
  <si>
    <r>
      <t xml:space="preserve">Für jede Trendlinie können Sie mit einem Rechtsklick und "Trendlinie formatieren" die mathematische Formel und das </t>
    </r>
    <r>
      <rPr>
        <b/>
        <u/>
        <sz val="11"/>
        <rFont val="Arial"/>
        <family val="2"/>
      </rPr>
      <t>Bestimmtheitsmaß</t>
    </r>
    <r>
      <rPr>
        <sz val="11"/>
        <rFont val="Arial"/>
        <family val="2"/>
      </rPr>
      <t xml:space="preserve"> (R</t>
    </r>
    <r>
      <rPr>
        <vertAlign val="superscript"/>
        <sz val="11"/>
        <rFont val="Arial"/>
        <family val="2"/>
      </rPr>
      <t>2</t>
    </r>
    <r>
      <rPr>
        <sz val="11"/>
        <rFont val="Arial"/>
        <family val="2"/>
      </rPr>
      <t>) anzeigen lassen - außer für den gleitenden Durchschnitt. Das Bestimmtheitsmaß ist ein Wert zwischen 0 und 1 und gibt an, wie gut die Trendlinie die Originaldaten annähert. Ein Wert von 1 bedeutet komplette Übereinstimmung.</t>
    </r>
  </si>
  <si>
    <r>
      <t xml:space="preserve">Der </t>
    </r>
    <r>
      <rPr>
        <b/>
        <u/>
        <sz val="11"/>
        <rFont val="Arial"/>
        <family val="2"/>
      </rPr>
      <t>gleitende Durchschnit</t>
    </r>
    <r>
      <rPr>
        <sz val="11"/>
        <rFont val="Arial"/>
        <family val="2"/>
      </rPr>
      <t>t ist eine ganz besondere Trendlinie. Er wird für einen bestimmten Punkt auf der x-Achse berechnet, indem der arithmetische Mittelwert einer bestimmten Anzahl von Werten links von dem Punkt berechnet wird:</t>
    </r>
  </si>
  <si>
    <r>
      <t xml:space="preserve">The </t>
    </r>
    <r>
      <rPr>
        <b/>
        <u/>
        <sz val="11"/>
        <rFont val="Arial"/>
        <family val="2"/>
      </rPr>
      <t>moving average</t>
    </r>
    <r>
      <rPr>
        <sz val="11"/>
        <rFont val="Arial"/>
        <family val="2"/>
      </rPr>
      <t xml:space="preserve"> is a very special trendline. It is calculated for a certain point on the x-axis by calculating the arithmetic mean of a certain number of values on the </t>
    </r>
    <r>
      <rPr>
        <b/>
        <u/>
        <sz val="11"/>
        <rFont val="Arial"/>
        <family val="2"/>
      </rPr>
      <t>left hand side</t>
    </r>
    <r>
      <rPr>
        <sz val="11"/>
        <rFont val="Arial"/>
        <family val="2"/>
      </rPr>
      <t xml:space="preserve"> of the point. That shifts the trendline to the right:</t>
    </r>
  </si>
  <si>
    <r>
      <t xml:space="preserve">If the graph breaks through the moving average from </t>
    </r>
    <r>
      <rPr>
        <b/>
        <u/>
        <sz val="11"/>
        <rFont val="Arial"/>
        <family val="2"/>
      </rPr>
      <t>below to above,</t>
    </r>
    <r>
      <rPr>
        <sz val="11"/>
        <rFont val="Arial"/>
        <family val="2"/>
      </rPr>
      <t xml:space="preserve"> that means: The values become now </t>
    </r>
    <r>
      <rPr>
        <b/>
        <u/>
        <sz val="11"/>
        <rFont val="Arial"/>
        <family val="2"/>
      </rPr>
      <t>larger</t>
    </r>
    <r>
      <rPr>
        <sz val="11"/>
        <rFont val="Arial"/>
        <family val="2"/>
      </rPr>
      <t xml:space="preserve"> than in the mean of the last periods. If the graph breaks through the moving average from </t>
    </r>
    <r>
      <rPr>
        <b/>
        <u/>
        <sz val="11"/>
        <rFont val="Arial"/>
        <family val="2"/>
      </rPr>
      <t>above to below,</t>
    </r>
    <r>
      <rPr>
        <sz val="11"/>
        <rFont val="Arial"/>
        <family val="2"/>
      </rPr>
      <t xml:space="preserve"> that means: The values become now </t>
    </r>
    <r>
      <rPr>
        <b/>
        <u/>
        <sz val="11"/>
        <rFont val="Arial"/>
        <family val="2"/>
      </rPr>
      <t>smaller</t>
    </r>
    <r>
      <rPr>
        <sz val="11"/>
        <rFont val="Arial"/>
        <family val="2"/>
      </rPr>
      <t xml:space="preserve"> than in the mean of last periods (see example 2!).</t>
    </r>
  </si>
  <si>
    <r>
      <t xml:space="preserve">Wenn der Verlauf der Daten den gleitenden Durchschnitt </t>
    </r>
    <r>
      <rPr>
        <b/>
        <u/>
        <sz val="11"/>
        <rFont val="Arial"/>
        <family val="2"/>
      </rPr>
      <t>von unten nach oben</t>
    </r>
    <r>
      <rPr>
        <sz val="11"/>
        <rFont val="Arial"/>
        <family val="2"/>
      </rPr>
      <t xml:space="preserve"> durchbricht, bedeutet das: Die Werte werden jetzt größer als im Durchschnitt der letzten n Perioden. Wenn der Verlauf der Daten den gleitenden Durchschnitt</t>
    </r>
    <r>
      <rPr>
        <b/>
        <u/>
        <sz val="11"/>
        <rFont val="Arial"/>
        <family val="2"/>
      </rPr>
      <t xml:space="preserve"> von oben nach unten</t>
    </r>
    <r>
      <rPr>
        <sz val="11"/>
        <rFont val="Arial"/>
        <family val="2"/>
      </rPr>
      <t xml:space="preserve"> durchbricht, bedeutet das: Die Werte werden jetzt kleiner als im Durchschnitt der letzten n Perioden (siehe "example 2"!)</t>
    </r>
  </si>
  <si>
    <t>Daher ist der gleitende Durchschnitt ein wichtiges Hilfsmittel für Vorhersagen und für die Entscheidungsfindung - z.B. ob Aktien gekauft oder verkauft werden sollen (siehe "example 2"!). Je nachdem, ob Sie kurz- oder langfristige Entscheidungen brauchen, müssen Sie kurze oder lange Perioden für die Berechnung des gleitenden Durchschnitts benutzen.</t>
  </si>
  <si>
    <r>
      <t xml:space="preserve">You can also use the Excel functions </t>
    </r>
    <r>
      <rPr>
        <b/>
        <u/>
        <sz val="11"/>
        <rFont val="Arial"/>
        <family val="2"/>
      </rPr>
      <t xml:space="preserve">PEARSON() </t>
    </r>
    <r>
      <rPr>
        <sz val="11"/>
        <rFont val="Arial"/>
        <family val="2"/>
      </rPr>
      <t xml:space="preserve">(=R) and </t>
    </r>
    <r>
      <rPr>
        <b/>
        <u/>
        <sz val="11"/>
        <rFont val="Arial"/>
        <family val="2"/>
      </rPr>
      <t>RSQ()</t>
    </r>
    <r>
      <rPr>
        <sz val="11"/>
        <rFont val="Arial"/>
        <family val="2"/>
      </rPr>
      <t xml:space="preserve"> (=R</t>
    </r>
    <r>
      <rPr>
        <vertAlign val="superscript"/>
        <sz val="11"/>
        <rFont val="Arial"/>
        <family val="2"/>
      </rPr>
      <t>2</t>
    </r>
    <r>
      <rPr>
        <sz val="11"/>
        <rFont val="Arial"/>
        <family val="2"/>
      </rPr>
      <t>) to calculate the corresponding values without drawing a chart.</t>
    </r>
  </si>
  <si>
    <r>
      <t>Für eine Korrelationsanalyse brauchen Sie</t>
    </r>
    <r>
      <rPr>
        <b/>
        <u/>
        <sz val="11"/>
        <rFont val="Arial"/>
        <family val="2"/>
      </rPr>
      <t xml:space="preserve"> zwei Datenreihen</t>
    </r>
    <r>
      <rPr>
        <sz val="11"/>
        <rFont val="Arial"/>
        <family val="2"/>
      </rPr>
      <t xml:space="preserve"> y</t>
    </r>
    <r>
      <rPr>
        <vertAlign val="subscript"/>
        <sz val="11"/>
        <rFont val="Arial"/>
        <family val="2"/>
      </rPr>
      <t>1</t>
    </r>
    <r>
      <rPr>
        <sz val="11"/>
        <rFont val="Arial"/>
        <family val="2"/>
      </rPr>
      <t>(x) und y</t>
    </r>
    <r>
      <rPr>
        <vertAlign val="subscript"/>
        <sz val="11"/>
        <rFont val="Arial"/>
        <family val="2"/>
      </rPr>
      <t>2</t>
    </r>
    <r>
      <rPr>
        <sz val="11"/>
        <rFont val="Arial"/>
        <family val="2"/>
      </rPr>
      <t>(x), weil nur Zahlenreihen miteinander korrelieren können - nicht aber einzelne Werte.</t>
    </r>
  </si>
  <si>
    <r>
      <t>Dann können Sie herausfinden, ob bei einer Zunahme von  y</t>
    </r>
    <r>
      <rPr>
        <vertAlign val="subscript"/>
        <sz val="11"/>
        <rFont val="Arial"/>
        <family val="2"/>
      </rPr>
      <t>1</t>
    </r>
    <r>
      <rPr>
        <sz val="11"/>
        <rFont val="Arial"/>
        <family val="2"/>
      </rPr>
      <t>(x) auch y</t>
    </r>
    <r>
      <rPr>
        <vertAlign val="subscript"/>
        <sz val="11"/>
        <rFont val="Arial"/>
        <family val="2"/>
      </rPr>
      <t>2</t>
    </r>
    <r>
      <rPr>
        <sz val="11"/>
        <rFont val="Arial"/>
        <family val="2"/>
      </rPr>
      <t>(x) zunimmt (</t>
    </r>
    <r>
      <rPr>
        <b/>
        <u/>
        <sz val="11"/>
        <rFont val="Arial"/>
        <family val="2"/>
      </rPr>
      <t>positive Korrelation</t>
    </r>
    <r>
      <rPr>
        <sz val="11"/>
        <rFont val="Arial"/>
        <family val="2"/>
      </rPr>
      <t>) oder ob y</t>
    </r>
    <r>
      <rPr>
        <vertAlign val="subscript"/>
        <sz val="11"/>
        <rFont val="Arial"/>
        <family val="2"/>
      </rPr>
      <t>2</t>
    </r>
    <r>
      <rPr>
        <sz val="11"/>
        <rFont val="Arial"/>
        <family val="2"/>
      </rPr>
      <t xml:space="preserve">(x) dann abnimmt </t>
    </r>
    <r>
      <rPr>
        <b/>
        <u/>
        <sz val="11"/>
        <rFont val="Arial"/>
        <family val="2"/>
      </rPr>
      <t>(negative Korrelation</t>
    </r>
    <r>
      <rPr>
        <sz val="11"/>
        <rFont val="Arial"/>
        <family val="2"/>
      </rPr>
      <t>) und wie stark diese gegenseitige Abhängigkeit ist (siehe "example 4"!)</t>
    </r>
  </si>
  <si>
    <r>
      <t>Then you can find out, whether an increase in y</t>
    </r>
    <r>
      <rPr>
        <vertAlign val="subscript"/>
        <sz val="11"/>
        <rFont val="Arial"/>
        <family val="2"/>
      </rPr>
      <t>1</t>
    </r>
    <r>
      <rPr>
        <sz val="11"/>
        <rFont val="Arial"/>
        <family val="2"/>
      </rPr>
      <t xml:space="preserve"> results in an increase of y</t>
    </r>
    <r>
      <rPr>
        <vertAlign val="subscript"/>
        <sz val="11"/>
        <rFont val="Arial"/>
        <family val="2"/>
      </rPr>
      <t>2</t>
    </r>
    <r>
      <rPr>
        <sz val="11"/>
        <rFont val="Arial"/>
        <family val="2"/>
      </rPr>
      <t xml:space="preserve"> (</t>
    </r>
    <r>
      <rPr>
        <b/>
        <u/>
        <sz val="11"/>
        <rFont val="Arial"/>
        <family val="2"/>
      </rPr>
      <t>positive correlation</t>
    </r>
    <r>
      <rPr>
        <sz val="11"/>
        <rFont val="Arial"/>
        <family val="2"/>
      </rPr>
      <t>) or in a decrease of y</t>
    </r>
    <r>
      <rPr>
        <vertAlign val="subscript"/>
        <sz val="11"/>
        <rFont val="Arial"/>
        <family val="2"/>
      </rPr>
      <t>2</t>
    </r>
    <r>
      <rPr>
        <sz val="11"/>
        <rFont val="Arial"/>
        <family val="2"/>
      </rPr>
      <t xml:space="preserve"> (</t>
    </r>
    <r>
      <rPr>
        <b/>
        <u/>
        <sz val="11"/>
        <rFont val="Arial"/>
        <family val="2"/>
      </rPr>
      <t>negative correlation</t>
    </r>
    <r>
      <rPr>
        <sz val="11"/>
        <rFont val="Arial"/>
        <family val="2"/>
      </rPr>
      <t>) and how strong this interdependence is (see "example 4"!)</t>
    </r>
  </si>
  <si>
    <r>
      <t xml:space="preserve">Im </t>
    </r>
    <r>
      <rPr>
        <b/>
        <u/>
        <sz val="11"/>
        <rFont val="Arial"/>
        <family val="2"/>
      </rPr>
      <t>Korrelationsdiagramm</t>
    </r>
    <r>
      <rPr>
        <sz val="11"/>
        <rFont val="Arial"/>
        <family val="2"/>
      </rPr>
      <t xml:space="preserve"> weren die x-Werte NICHT dargestellt. Stattdessen werden y</t>
    </r>
    <r>
      <rPr>
        <vertAlign val="subscript"/>
        <sz val="11"/>
        <rFont val="Arial"/>
        <family val="2"/>
      </rPr>
      <t>1</t>
    </r>
    <r>
      <rPr>
        <sz val="11"/>
        <rFont val="Arial"/>
        <family val="2"/>
      </rPr>
      <t xml:space="preserve"> und y</t>
    </r>
    <r>
      <rPr>
        <vertAlign val="subscript"/>
        <sz val="11"/>
        <rFont val="Arial"/>
        <family val="2"/>
      </rPr>
      <t>2</t>
    </r>
    <r>
      <rPr>
        <sz val="11"/>
        <rFont val="Arial"/>
        <family val="2"/>
      </rPr>
      <t xml:space="preserve"> auf den beiden Achsen dargestellt!</t>
    </r>
  </si>
  <si>
    <r>
      <t>Der Typ des Korrelationsdiagramms ist "Punkt (XY)". Die Stärke der Korrelation zwischen y</t>
    </r>
    <r>
      <rPr>
        <vertAlign val="subscript"/>
        <sz val="11"/>
        <rFont val="Arial"/>
        <family val="2"/>
      </rPr>
      <t>1</t>
    </r>
    <r>
      <rPr>
        <sz val="11"/>
        <rFont val="Arial"/>
        <family val="2"/>
      </rPr>
      <t xml:space="preserve"> und y</t>
    </r>
    <r>
      <rPr>
        <vertAlign val="subscript"/>
        <sz val="11"/>
        <rFont val="Arial"/>
        <family val="2"/>
      </rPr>
      <t>2</t>
    </r>
    <r>
      <rPr>
        <sz val="11"/>
        <rFont val="Arial"/>
        <family val="2"/>
      </rPr>
      <t xml:space="preserve"> wird durch eine</t>
    </r>
    <r>
      <rPr>
        <b/>
        <u/>
        <sz val="11"/>
        <rFont val="Arial"/>
        <family val="2"/>
      </rPr>
      <t xml:space="preserve"> lineare Trendlinie</t>
    </r>
    <r>
      <rPr>
        <sz val="11"/>
        <rFont val="Arial"/>
        <family val="2"/>
      </rPr>
      <t xml:space="preserve"> und ihr </t>
    </r>
    <r>
      <rPr>
        <b/>
        <u/>
        <sz val="11"/>
        <rFont val="Arial"/>
        <family val="2"/>
      </rPr>
      <t>Bestimmtheitsmaß</t>
    </r>
    <r>
      <rPr>
        <sz val="11"/>
        <rFont val="Arial"/>
        <family val="2"/>
      </rPr>
      <t xml:space="preserve"> dargestellt.</t>
    </r>
  </si>
  <si>
    <r>
      <t xml:space="preserve">Sie können auch die beiden Excel-Funktionen </t>
    </r>
    <r>
      <rPr>
        <b/>
        <u/>
        <sz val="11"/>
        <rFont val="Arial"/>
        <family val="2"/>
      </rPr>
      <t>PEARSON()</t>
    </r>
    <r>
      <rPr>
        <sz val="11"/>
        <rFont val="Arial"/>
        <family val="2"/>
      </rPr>
      <t xml:space="preserve"> und </t>
    </r>
    <r>
      <rPr>
        <b/>
        <u/>
        <sz val="11"/>
        <rFont val="Arial"/>
        <family val="2"/>
      </rPr>
      <t>BESTIMMTHEITSMASS()</t>
    </r>
    <r>
      <rPr>
        <sz val="11"/>
        <rFont val="Arial"/>
        <family val="2"/>
      </rPr>
      <t xml:space="preserve"> zur Berechnung der entsprechenden Werte benutzen - ohne ein Diagramm zu zeichnen.</t>
    </r>
  </si>
  <si>
    <r>
      <t xml:space="preserve">Nachdem Sie die Korrelation berechnet haben, sollten Sie über die </t>
    </r>
    <r>
      <rPr>
        <b/>
        <u/>
        <sz val="11"/>
        <rFont val="Arial"/>
        <family val="2"/>
      </rPr>
      <t>Gründe</t>
    </r>
    <r>
      <rPr>
        <sz val="11"/>
        <rFont val="Arial"/>
        <family val="2"/>
      </rPr>
      <t xml:space="preserve"> für eine starke oder schwache bzw. positive oder negative Korrelation nachdenken. Jede beliebige Datenreihe korreliert irgendwie mehr oder weniger stark mit jeder anderen - es muss aber nicht immer eine </t>
    </r>
    <r>
      <rPr>
        <b/>
        <u/>
        <sz val="11"/>
        <rFont val="Arial"/>
        <family val="2"/>
      </rPr>
      <t>Ursache-Wirkungs-Beziehung</t>
    </r>
    <r>
      <rPr>
        <sz val="11"/>
        <rFont val="Arial"/>
        <family val="2"/>
      </rPr>
      <t xml:space="preserve"> dahinter stecken!</t>
    </r>
  </si>
  <si>
    <r>
      <t xml:space="preserve">After calculating the correlation you should think about the </t>
    </r>
    <r>
      <rPr>
        <b/>
        <u/>
        <sz val="11"/>
        <rFont val="Arial"/>
        <family val="2"/>
      </rPr>
      <t>reasons</t>
    </r>
    <r>
      <rPr>
        <sz val="11"/>
        <rFont val="Arial"/>
        <family val="2"/>
      </rPr>
      <t xml:space="preserve"> for weak / strong correlation and positive / negative correlation. Each series of data correlates more or less strongly with any other series of data - but not in each case there is a </t>
    </r>
    <r>
      <rPr>
        <b/>
        <u/>
        <sz val="11"/>
        <rFont val="Arial"/>
        <family val="2"/>
      </rPr>
      <t>cause-and-effect relationship</t>
    </r>
    <r>
      <rPr>
        <sz val="11"/>
        <rFont val="Arial"/>
        <family val="2"/>
      </rPr>
      <t xml:space="preserve"> behind it.</t>
    </r>
  </si>
  <si>
    <r>
      <t>The rates for America follow the rates for Asia with a</t>
    </r>
    <r>
      <rPr>
        <b/>
        <u/>
        <sz val="11"/>
        <color rgb="FFFF0000"/>
        <rFont val="Arial"/>
        <family val="2"/>
      </rPr>
      <t xml:space="preserve"> time shift</t>
    </r>
    <r>
      <rPr>
        <b/>
        <sz val="11"/>
        <color rgb="FFFF0000"/>
        <rFont val="Arial"/>
        <family val="2"/>
      </rPr>
      <t xml:space="preserve"> of 6 month!!</t>
    </r>
  </si>
  <si>
    <t>Calculate the correlation with one year time shift (=yellow ranges in the table)!</t>
  </si>
  <si>
    <t>Die ABC-Analyse wird in wirtschaftlichen Untersuchungen oft benutzt. Sie hilft Ihnen z.B. herauszufinden, wer Ihre wichtigen Kunden sind oder welches Ihre wichtigen Produkte.</t>
  </si>
  <si>
    <r>
      <t>The final objective of an ABC analysis is to present a</t>
    </r>
    <r>
      <rPr>
        <b/>
        <u/>
        <sz val="11"/>
        <rFont val="Arial"/>
        <family val="2"/>
      </rPr>
      <t xml:space="preserve"> value share in dependence from a quantity share</t>
    </r>
    <r>
      <rPr>
        <sz val="11"/>
        <rFont val="Arial"/>
        <family val="2"/>
      </rPr>
      <t xml:space="preserve"> in a chart; for example: "We make 75% of our turnover (=value share) with 30% of our customers (=quantity share)".</t>
    </r>
  </si>
  <si>
    <t>Die ABC-Analyse kann als 1-Faktoren- oder als 2-Faktoren-Analyse durchgeführt werden. Der Unterschied besteht darin, was auf der x-Achse dargestellt wird - die Objekte selber (Produkte, Kunden, …) oder deren Prozentanteil (siehe Beispiele).</t>
  </si>
  <si>
    <t>The ABC analysis may be a "1-factor analysis" or a "2-factor analysis". The difference is, what is presented on the x axis - the objects themselves (products, customers, …) or their percentage share (see examples).</t>
  </si>
  <si>
    <t>Aus einer 1-Faktoren-Analyse können Sie z.B. schlussfolgern "Wir machen 70% unseres Umsatzes mit den Kunden Meyer, Smith und Brown.". Aus einer 2-Faktoren-Analyse können Sie z.B. schlussfolgern "Wir machen 70% unseres Umsatzes mit 20% unserer Kunden".</t>
  </si>
  <si>
    <t>Zur Durchführung einer ABC-Analyse müssen Sie die Daten absteigend sortieren und ihre relativen Anteile kumulieren - entweder nur die Wertanteile (=1-Faktoren-Analyse) oder beides, die Wert- und Mengenanteile (=2-Faktoren-Analyse).</t>
  </si>
  <si>
    <t>To execute the ABC analysis you must order the data descending and cumulate the relative shares - either for the value share only (=1-factor analysis) or for both, the value and the quantity share (=2-factor analysis).</t>
  </si>
  <si>
    <t>Sie können das Ergebnis einer ABC-Analyse mit zwei unterschiedllichen Diagrammformen darstellen - einem Liniendiagramm oder mit gestapelten Säulen. Das letztere ist etwas komplizierter in der Erstellung - aber auch aussagekräftiger.</t>
  </si>
  <si>
    <t xml:space="preserve">You can present the result of an ABC analysis with two different charts - a line chart or a cahrt with stacked columns. The creation of the latter one is a bit more complicated but it is more meaningful. </t>
  </si>
  <si>
    <t>There are lots of Excel tricks to make the analysis interactive and impressive for the user (see worksheet "advanced").</t>
  </si>
  <si>
    <t>Es gibt eine Menge von Excel-Tricks, um eine ABC-Analyse interaktiv zu machen und für den Nutzer eindrucksvoll zu gestalten (siehe Blatt "advanced").</t>
  </si>
  <si>
    <t>Weißer Rahmen um die Säulen!</t>
  </si>
  <si>
    <t>White border around the columns!</t>
  </si>
  <si>
    <t>calculate the turnover, the quantity share and the value share, 
sort the list descendig according to the turnover</t>
  </si>
  <si>
    <t>White border around the markers!</t>
  </si>
  <si>
    <t>Weiße Füllung der Datenbeschriftung!</t>
  </si>
  <si>
    <t>White fill of the data labels!</t>
  </si>
  <si>
    <t>Attention - a very special rule type is used:</t>
  </si>
  <si>
    <r>
      <t xml:space="preserve">Für eine XYZ-Analyse brauchen Sie </t>
    </r>
    <r>
      <rPr>
        <b/>
        <u/>
        <sz val="11"/>
        <rFont val="Arial"/>
        <family val="2"/>
      </rPr>
      <t>mehrere Zeitreihen</t>
    </r>
    <r>
      <rPr>
        <sz val="11"/>
        <rFont val="Arial"/>
        <family val="2"/>
      </rPr>
      <t xml:space="preserve"> mit Daten. Dann können Sie den </t>
    </r>
    <r>
      <rPr>
        <b/>
        <u/>
        <sz val="11"/>
        <rFont val="Arial"/>
        <family val="2"/>
      </rPr>
      <t>Variationskoeffizienten</t>
    </r>
    <r>
      <rPr>
        <sz val="11"/>
        <rFont val="Arial"/>
        <family val="2"/>
      </rPr>
      <t xml:space="preserve"> für jede dieser Zeitreihen berechnen.</t>
    </r>
  </si>
  <si>
    <t>A data series with a small variation coefficient is called "X"; a data series with a large variation coefficient is called "Z". X customers are for example customers, which order each month nearly the same amount of goods. Z customers are customers which order strongly variing amounts of goods.</t>
  </si>
  <si>
    <t>Eine Zeitreihe mit einem kleinen Variationskoeffizienten ist vom Typ X, eine Zeitreihe mit einem großen Variationskoeffizienten ist vom Typ Z. X-Kunden sind also z.B. Kunden, die jeden Monat etwa die gleiche Menge an Waren bestellen - Z-Kunden dagegen bestellen stark schwankende Mengen.</t>
  </si>
  <si>
    <r>
      <t xml:space="preserve">Die Festlegung der </t>
    </r>
    <r>
      <rPr>
        <b/>
        <u/>
        <sz val="11"/>
        <rFont val="Arial"/>
        <family val="2"/>
      </rPr>
      <t>Grenze zwischen X, Y und Z</t>
    </r>
    <r>
      <rPr>
        <sz val="11"/>
        <rFont val="Arial"/>
        <family val="2"/>
      </rPr>
      <t xml:space="preserve"> ist Ihnen überlassen. Sehen Sie sich die Variationskoeffizienten der verschiedenen Zeitreihen an und teilen Sie sie in drei Gruppen ein - mit kleinem (X), mittlerem (Y) und großem (Z) Variationskoeffizienten.</t>
    </r>
  </si>
  <si>
    <r>
      <t xml:space="preserve">Sie können die XYZ-Analyse mit einer ABC-Analyse </t>
    </r>
    <r>
      <rPr>
        <b/>
        <u/>
        <sz val="11"/>
        <rFont val="Arial"/>
        <family val="2"/>
      </rPr>
      <t>kombinieren.</t>
    </r>
    <r>
      <rPr>
        <sz val="11"/>
        <rFont val="Arial"/>
        <family val="2"/>
      </rPr>
      <t xml:space="preserve"> Dann kaufen z.B. A-X-Kunden viele (="A") Produkte in zeitlich konstanten Mengen (="X"). C-Z-Kunden dagegen kaufen wenige (="C") Produkte in zeitlich stark schwankenden Mengen (="Z").</t>
    </r>
  </si>
  <si>
    <r>
      <t xml:space="preserve">You can </t>
    </r>
    <r>
      <rPr>
        <b/>
        <u/>
        <sz val="11"/>
        <rFont val="Arial"/>
        <family val="2"/>
      </rPr>
      <t>combine</t>
    </r>
    <r>
      <rPr>
        <sz val="11"/>
        <rFont val="Arial"/>
        <family val="2"/>
      </rPr>
      <t xml:space="preserve"> the XYZ analysis with the ABC analysis. Then, for example, A-X customers order large ( ="A") and nearly constant ( ="X") amounts of goods and C-Z customers order small ( ="C") and strongly variing ( ="Z") amounts of goods.</t>
    </r>
  </si>
  <si>
    <t>Add two scroll bars, which can be used to adjust the boundary between X and Y as well as between Y and Z. Create a dynamic chart using three data series für X, Y and Z, respectively, which are presented as green, blue and red columns in the chart.</t>
  </si>
  <si>
    <t>Fügen Sie zwei Scrollbalken hinzu, mit denen Sie die Grenze zwischen X und Y bzw. zwischen Y und Z variabel einstellen können. Erstellen Sie damit ein dynamisches Diagramm, indem Sie drei Datenreihen für X, Y und Z anlegen und diese als grüne, blaue und rote Säulen im Diagramm darstellen.</t>
  </si>
  <si>
    <t>Dynamische XYZ-Analyse</t>
  </si>
  <si>
    <t>Dynamic XYZ analysis</t>
  </si>
  <si>
    <t>Saisonbereinigung</t>
  </si>
  <si>
    <t>Seasonal adjustment</t>
  </si>
  <si>
    <t>quarter</t>
  </si>
  <si>
    <t>employees in Mio.</t>
  </si>
  <si>
    <t>moving average</t>
  </si>
  <si>
    <t>corrected value</t>
  </si>
  <si>
    <t>Korrektur:</t>
  </si>
  <si>
    <t>correction:</t>
  </si>
  <si>
    <t>(=average of the mean values)</t>
  </si>
  <si>
    <t>1. quarter</t>
  </si>
  <si>
    <t>2. quarter</t>
  </si>
  <si>
    <t>3. quarter</t>
  </si>
  <si>
    <t>4. quarter</t>
  </si>
  <si>
    <t>corrected mean seasonal deviation from the moving average</t>
  </si>
  <si>
    <t>irregular component</t>
  </si>
  <si>
    <t>period</t>
  </si>
  <si>
    <t>Umsatz 
(in Mio. €)</t>
  </si>
  <si>
    <t>turnover   (in Mio. €)</t>
  </si>
  <si>
    <t>seasonal adjustment</t>
  </si>
  <si>
    <t>Saison-bereinigung</t>
  </si>
  <si>
    <t>Make a seasonal adjustment of the following data and draw a corresponding chart according to the example.</t>
  </si>
  <si>
    <t>Dazu müssen Sie zunächst einen Verdacht bezüglich der Periodenlänge der jeweiligen "Saison" haben - wöchentlich, monatlich, jahreszeitlich, …?
Dann wird</t>
  </si>
  <si>
    <t>In manchen Zeitreihen gibt es einen saisonalen Einfluss, d.h. die Werte sind größer bzw. kleiner als "normal". Zum Beispiel sind die Einzelhandelsumsätze am Freitag und Samstag hoch - aber nur weil die Kunden da mehr Zeit zum Einkaufen haben. Zum Beispiel sind die Arbeitslosenzahlen im Herbst hoch - aber nur weil in bestimmten Gewerben (z.B. im Bau) dann verstärkt Mitarbeiter entlassen und im Frühjahr wieder eingestellt werden. Man kann daher den Wert vom Samstag (bzw. vom Herbst) nicht direkt mit dem Wert vom Montag (bzw. vom Frühjahr) vergleichen. Dazu müsste der Saisoneinfluss herausgerechnet werden!</t>
  </si>
  <si>
    <t xml:space="preserve">In some time serieses there is a seasonal influence, that means, some values are larger or smaller than "regularly" expexted. For example: In the retail trade the turnovers on Fridays and Saturdays are bigger - but only because the customers have more time for shopping. Another example: The number of unemployed people is quite large in autumn - but only because in some branches (e.g. construction) the employees are fired in autumn and hired again in spring. Therefore you can not compare the data from Monday (or autumn) directly with the data from Saturday (ot spring). Instead of, it is necessary to remove the seasonal influence before! </t>
  </si>
  <si>
    <t>To do that, you must have a suspicion about the period length of the "season" - weekly, monthly, seasonal, …?
Then</t>
  </si>
  <si>
    <t>Schätzwerte für die saisonalen Abweichungen</t>
  </si>
  <si>
    <t>estimated values for the seasonal deviations</t>
  </si>
  <si>
    <r>
      <t xml:space="preserve">The seasonal adjustment shows:
The "bad times" (A in the figure) only seem to be bad because of the seasonal influence.
The "good times" (B in the figure) only seem to be good because of the seasonal influence.
</t>
    </r>
    <r>
      <rPr>
        <u/>
        <sz val="11"/>
        <rFont val="Arial"/>
        <family val="2"/>
      </rPr>
      <t>In the example the "bad times" (A) are even better than the "good times" (B) after the seasonal adjustment!!</t>
    </r>
  </si>
  <si>
    <r>
      <t xml:space="preserve">Die Saisonbereinigung zeigt dann:
Die "schlechten Zeiten" (A in der Abb. links) erscheinen nur durch den Saisoneinfluss so "schlecht".
Aber auch die "guten Zeiten" (B in der Abb. links) erscheinen nur durch den Saisoneinfluss so "gut".
</t>
    </r>
    <r>
      <rPr>
        <u/>
        <sz val="11"/>
        <rFont val="Arial"/>
        <family val="2"/>
      </rPr>
      <t>Im Beispiel waren die Werte der "schlechten Zeit" (A) saisonberei-nigt sogar BESSER als in der "guten Zeit" (B)!!</t>
    </r>
  </si>
  <si>
    <t>(1) der gleitende Mittelwert berechnet (im Beispiel: Spalte E!)
(2) pro Periode die Abweichung vom gleitenden Mittelwert berechnet (im Beispiel: Spalten F bis I!)
(3) pro Periode die mittlere Abweichung berechnet (im Beispiel: Zeile 33!)
Die Summe der Periodenmittelwerte (Zeile 33) sollte Null sein, d.h. alle saisonalen Abweichungen zusammen sollten im Mittel Null sein. Das ist in der Praxis aber i.a. nicht der Fall. Daher müssen die ursprünglichen Schätzwerte für die saisonalen Abweichungen korrigiert werden. Die dafür notwendige Berechnung ist mit Worten schwer zu erklären - sehen Sie sich dazu bitte das Zahlenbeispiel an! (Ergebnis: Korrekturwert in F36)
Letzten Endes ist die Summe der Abweichungen für einen kompletten "Satz von Perioden" Null (siehe Abbildung rechts!)</t>
  </si>
  <si>
    <t>(1) the moving average is calculated (in the example: column E!)
(2) the deviation from the moving average per period is calculated (in the example: columns F to I!)
(3) the mean deviation per period is calculated (in te example: row 33!)
The sum of the the mean values per period (row 33) should be zero, i.e. all seasonal deviations together should be zero -  which is not the case in reality. Therefore, the estimated seasonal deviations must be corrected. The corresponding calculation can hardly explained with words - please have a look at the example sheet! (result: correction value in F36!)
Finally, the sum of the seasonal deviations for a complete set of periods is zero (see figure -&gt;).</t>
  </si>
  <si>
    <t>gemittelte saisonale Abweichungen:</t>
  </si>
  <si>
    <t>mean seasonal deviations:</t>
  </si>
  <si>
    <t>Spezielle Mittelwerte</t>
  </si>
  <si>
    <t>Beispiel:</t>
  </si>
  <si>
    <t>example:</t>
  </si>
  <si>
    <t>Untersuchen Sie, welche Ergebnisse die unterschiedlichen Formeln berechnen, wenn die Datenliste "ungewöhnliche" Werte enthält (Null, Fehler, Buchstaben, WAHR/FALSCH)!</t>
  </si>
  <si>
    <t>Check out, which results are calculated by the different formulas, if the data list contains "unusual" values (zero, errors, characters, TRUE/FALSE)!</t>
  </si>
  <si>
    <t>Zusätzlich zum normalen Mittelwert gibt es weitere spezielle Formeln:</t>
  </si>
  <si>
    <r>
      <t xml:space="preserve">Das Ziel der ABC-Analyse ist letztendlich, einen </t>
    </r>
    <r>
      <rPr>
        <b/>
        <sz val="11"/>
        <rFont val="Arial"/>
        <family val="2"/>
      </rPr>
      <t>Wertanteil in Abhängigkeit von einem Mengenanteil</t>
    </r>
    <r>
      <rPr>
        <sz val="11"/>
        <rFont val="Arial"/>
        <family val="2"/>
      </rPr>
      <t xml:space="preserve"> in einem Diagramm darzustellen: "Wir machen 75% unseres Umsatzes (=Wertanteil) mit 25% unserer Kunden (=Mengenanteil)".</t>
    </r>
  </si>
  <si>
    <t>So macht es Excel:</t>
  </si>
  <si>
    <t>So soll es aussehen:</t>
  </si>
  <si>
    <t>0 = negative Bewertung
5 = positive Bewertung</t>
  </si>
  <si>
    <t>Wichtung 
(in %)</t>
  </si>
  <si>
    <t>Transport-Dienstleister (TDL)</t>
  </si>
  <si>
    <t>TDL A</t>
  </si>
  <si>
    <t>TDL B</t>
  </si>
  <si>
    <t>TDL C</t>
  </si>
  <si>
    <t>TDL D</t>
  </si>
  <si>
    <t>TDL E</t>
  </si>
  <si>
    <t>TDL F</t>
  </si>
  <si>
    <t>TDL G</t>
  </si>
  <si>
    <t>TDL H</t>
  </si>
  <si>
    <t>TDL I</t>
  </si>
  <si>
    <t>Eindruck während der Befragung</t>
  </si>
  <si>
    <t>Ausfüllen des Ratenblattes</t>
  </si>
  <si>
    <t>Klare interne Zuständigkeit</t>
  </si>
  <si>
    <t>Kompetenz des Gesprächpartners</t>
  </si>
  <si>
    <t>Leistungsfähigkeit des TDL</t>
  </si>
  <si>
    <t>Management und Organisation</t>
  </si>
  <si>
    <t>Geografische Präsenz</t>
  </si>
  <si>
    <t>Zertifizierung ISO 9001</t>
  </si>
  <si>
    <t>Reputation und Referenzen</t>
  </si>
  <si>
    <t>Bisherige Zusammenarbeit</t>
  </si>
  <si>
    <t>Reputation</t>
  </si>
  <si>
    <t>Referenzen</t>
  </si>
  <si>
    <t>Wirtschaftlichkeit Vorlauf</t>
  </si>
  <si>
    <t>Transportkosten für Vorlauf</t>
  </si>
  <si>
    <t>Wirtschaftlichkeit Hauptlauf</t>
  </si>
  <si>
    <t>Transportkosten für Hauptlauf</t>
  </si>
  <si>
    <t>Qualität</t>
  </si>
  <si>
    <t>Lieferzuverlässigkeit</t>
  </si>
  <si>
    <t>Lieferzeit</t>
  </si>
  <si>
    <t>Lieferflexibilität</t>
  </si>
  <si>
    <t>Gesamt</t>
  </si>
  <si>
    <t>Kriterium</t>
  </si>
  <si>
    <t>Wichtung 
in %</t>
  </si>
  <si>
    <t>IST-Dienstleister</t>
  </si>
  <si>
    <t>weitere Dienstleister</t>
  </si>
  <si>
    <t>Nutzwertanalyse (Daten)</t>
  </si>
  <si>
    <t>Use-value analysis (Data)</t>
  </si>
  <si>
    <t>Klare interne Zuständig-keit</t>
  </si>
  <si>
    <t>Kompetenz des Gesprächs-partners</t>
  </si>
  <si>
    <t>Manage-ment und Organisation</t>
  </si>
  <si>
    <t>Räumliche Nähe zur Nieder-lassung</t>
  </si>
  <si>
    <t>Geogra-fische Präsenz</t>
  </si>
  <si>
    <t>Bisherige Zusammen-arbeit</t>
  </si>
  <si>
    <t>Transport-kosten für Vorlauf</t>
  </si>
  <si>
    <t>Transport-kosten für Hauptlauf</t>
  </si>
  <si>
    <t>Lieferzuver-lässigkeit</t>
  </si>
  <si>
    <t>Liefer-flexibilität</t>
  </si>
  <si>
    <t>Wirtschaft-lichkeit Vorlauf</t>
  </si>
  <si>
    <t>Wirtschaft-lichkeit Hauptlauf</t>
  </si>
  <si>
    <t>befragte Person</t>
  </si>
  <si>
    <t>In column I a VLOOKUP (German: SVERWEIS) is used to get the shifted value from column F.</t>
  </si>
  <si>
    <t>The value from J4 is used in column D to subtract the value from the number. Example: D13 = C13 - J4   (3 = 7 - 4)</t>
  </si>
  <si>
    <t>Column I is displayed in the chart.</t>
  </si>
  <si>
    <t>The scroll bar enters a value in K4 and then J4 = K4 - 24
(Why? See file "Excel-Controls"!)</t>
  </si>
  <si>
    <t>transshipment in 2017</t>
  </si>
  <si>
    <t>Umschlag (2017)</t>
  </si>
  <si>
    <r>
      <t>To calculate R</t>
    </r>
    <r>
      <rPr>
        <b/>
        <vertAlign val="superscript"/>
        <sz val="11"/>
        <color rgb="FF0070C0"/>
        <rFont val="Arial"/>
        <family val="2"/>
      </rPr>
      <t>2</t>
    </r>
    <r>
      <rPr>
        <b/>
        <sz val="11"/>
        <color rgb="FF0070C0"/>
        <rFont val="Arial"/>
        <family val="2"/>
      </rPr>
      <t>:</t>
    </r>
  </si>
  <si>
    <t>RSQ()</t>
  </si>
  <si>
    <t>BESTIMMTHEITSMASS()</t>
  </si>
  <si>
    <t>Scrollbalken</t>
  </si>
  <si>
    <t>LinkedCell</t>
  </si>
  <si>
    <t>Prozent</t>
  </si>
  <si>
    <t>A/B/C</t>
  </si>
  <si>
    <t>SUMMEWENN()</t>
  </si>
  <si>
    <t>zweite Datenreihe</t>
  </si>
  <si>
    <t>"lebende Tabelle"</t>
  </si>
  <si>
    <t>"wandernde Punkte"</t>
  </si>
  <si>
    <t>"tauchende Säulen"</t>
  </si>
  <si>
    <t>Zusammenhänge:</t>
  </si>
  <si>
    <t>Connections:</t>
  </si>
  <si>
    <t>scroll bar</t>
  </si>
  <si>
    <t>percent</t>
  </si>
  <si>
    <t>SUMIF()</t>
  </si>
  <si>
    <t>second data column</t>
  </si>
  <si>
    <t>"living table"</t>
  </si>
  <si>
    <t>"diving columns"</t>
  </si>
  <si>
    <t>"roaming points"</t>
  </si>
  <si>
    <t>----&gt;</t>
  </si>
  <si>
    <r>
      <rPr>
        <u/>
        <sz val="11"/>
        <rFont val="Arial"/>
        <family val="2"/>
      </rPr>
      <t>Richtiger</t>
    </r>
    <r>
      <rPr>
        <sz val="11"/>
        <rFont val="Arial"/>
        <family val="2"/>
      </rPr>
      <t xml:space="preserve"> Diagrammtyp: "Punkt(XY)"</t>
    </r>
  </si>
  <si>
    <r>
      <rPr>
        <b/>
        <u/>
        <sz val="11"/>
        <color rgb="FF0070C0"/>
        <rFont val="Arial"/>
        <family val="2"/>
      </rPr>
      <t>Right</t>
    </r>
    <r>
      <rPr>
        <b/>
        <sz val="11"/>
        <color rgb="FF0070C0"/>
        <rFont val="Arial"/>
        <family val="2"/>
      </rPr>
      <t xml:space="preserve"> chart type: "Scatter"</t>
    </r>
  </si>
  <si>
    <r>
      <rPr>
        <u/>
        <sz val="11"/>
        <rFont val="Arial"/>
        <family val="2"/>
      </rPr>
      <t>Falscher</t>
    </r>
    <r>
      <rPr>
        <sz val="11"/>
        <rFont val="Arial"/>
        <family val="2"/>
      </rPr>
      <t xml:space="preserve"> Diagrammtyp: "Linie mit Datenpunkten"</t>
    </r>
  </si>
  <si>
    <r>
      <rPr>
        <b/>
        <u/>
        <sz val="11"/>
        <color rgb="FF0070C0"/>
        <rFont val="Arial"/>
        <family val="2"/>
      </rPr>
      <t>Wrong</t>
    </r>
    <r>
      <rPr>
        <b/>
        <sz val="11"/>
        <color rgb="FF0070C0"/>
        <rFont val="Arial"/>
        <family val="2"/>
      </rPr>
      <t xml:space="preserve"> chart type: "Line with markers"</t>
    </r>
  </si>
  <si>
    <t>"Benutzerdefiniert": 0,0%;[Weiß]0,0%</t>
  </si>
  <si>
    <t>Rechtsclick auf die x-Achse / "Achse formatieren" / "Beschriftungen"</t>
  </si>
  <si>
    <t>Rechtsclick / "Datenbeschriftung formatieren" / "Zahl"</t>
  </si>
  <si>
    <t>right click on the x axis / "Format Data Labels" / "Number"</t>
  </si>
  <si>
    <t>"Custom": 0,0%;[white]0,0%</t>
  </si>
  <si>
    <t>right click on the x axis / "Format Axis" / "Labels"</t>
  </si>
  <si>
    <t>(siehe Datei Excel-Basics!!)</t>
  </si>
  <si>
    <t>(see file Excel-Basics!!)</t>
  </si>
  <si>
    <t>-&gt; see file Excel-Controls!!</t>
  </si>
  <si>
    <t>"Trendline Options"</t>
  </si>
  <si>
    <t>"Trendlinienoptionen"</t>
  </si>
  <si>
    <t>select "Axis Options"</t>
  </si>
  <si>
    <t>select "Number"</t>
  </si>
  <si>
    <t>"Achsenoptionen"</t>
  </si>
  <si>
    <t>"Zahl"</t>
  </si>
  <si>
    <t>"Axis Options"</t>
  </si>
  <si>
    <r>
      <t xml:space="preserve">Sie können die horizontale Zahlenreihe aus Zeile 23 in eine vertikale Reihe in Spalte D kippen, indem Sie nach dem Kopieren mit Strg-C für das Einfügen nicht das normale Einfügen mit Strg-V benutzen, sondern "Start / Einfügen / Transponieren".
</t>
    </r>
    <r>
      <rPr>
        <u/>
        <sz val="11"/>
        <rFont val="Arial"/>
        <family val="2"/>
      </rPr>
      <t xml:space="preserve">Aber ACHTUNG: </t>
    </r>
    <r>
      <rPr>
        <sz val="11"/>
        <rFont val="Arial"/>
        <family val="2"/>
      </rPr>
      <t xml:space="preserve">Das funktioniert NICHT mit den Daten aus Zeile 22, weil diese eine Formel enthalten. Deshalb müssen Sie erst eine Wertekopie der Zeile 22 in Zeile 23 anlegen!
 </t>
    </r>
  </si>
  <si>
    <r>
      <t xml:space="preserve">You can overturn the horizontal data series from row 23 into a vertical one in column D. Copy the data with Ctrl-C and then insert them not with the normal Ctrl-V but with "Start / Insert / Transpose".
</t>
    </r>
    <r>
      <rPr>
        <b/>
        <u/>
        <sz val="11"/>
        <color rgb="FF0070C0"/>
        <rFont val="Arial"/>
        <family val="2"/>
      </rPr>
      <t>But ATTENTION:</t>
    </r>
    <r>
      <rPr>
        <b/>
        <sz val="11"/>
        <color rgb="FF0070C0"/>
        <rFont val="Arial"/>
        <family val="2"/>
      </rPr>
      <t xml:space="preserve"> This doesn't work with the data series from row 22, because it contains formulas. Therefore you must create a value copy of row 22 in row 23.</t>
    </r>
  </si>
  <si>
    <t>(cumulated)</t>
  </si>
  <si>
    <t>A/B</t>
  </si>
  <si>
    <t>limit</t>
  </si>
  <si>
    <t>B/C</t>
  </si>
  <si>
    <t>alternative:</t>
  </si>
  <si>
    <t>Formel:</t>
  </si>
  <si>
    <t>formula:</t>
  </si>
  <si>
    <t>alternativ:</t>
  </si>
  <si>
    <r>
      <rPr>
        <b/>
        <sz val="11"/>
        <color rgb="FF00B050"/>
        <rFont val="Arial"/>
        <family val="2"/>
      </rPr>
      <t>WENN(T9&lt;=$U$6;"A"</t>
    </r>
    <r>
      <rPr>
        <b/>
        <sz val="11"/>
        <rFont val="Arial"/>
        <family val="2"/>
      </rPr>
      <t>;</t>
    </r>
    <r>
      <rPr>
        <b/>
        <sz val="11"/>
        <color rgb="FFFF0000"/>
        <rFont val="Arial"/>
        <family val="2"/>
      </rPr>
      <t>WENN(T9&gt;$V$6;"C"</t>
    </r>
    <r>
      <rPr>
        <b/>
        <sz val="11"/>
        <rFont val="Arial"/>
        <family val="2"/>
      </rPr>
      <t>;</t>
    </r>
    <r>
      <rPr>
        <b/>
        <sz val="11"/>
        <color rgb="FFFFC000"/>
        <rFont val="Arial"/>
        <family val="2"/>
      </rPr>
      <t>"B"))</t>
    </r>
  </si>
  <si>
    <r>
      <rPr>
        <b/>
        <sz val="11"/>
        <color rgb="FF00B050"/>
        <rFont val="Arial"/>
        <family val="2"/>
      </rPr>
      <t>IF(T9&lt;=$U$6;"A"</t>
    </r>
    <r>
      <rPr>
        <b/>
        <sz val="11"/>
        <rFont val="Arial"/>
        <family val="2"/>
      </rPr>
      <t>;</t>
    </r>
    <r>
      <rPr>
        <b/>
        <sz val="11"/>
        <color rgb="FFFF0000"/>
        <rFont val="Arial"/>
        <family val="2"/>
      </rPr>
      <t>IF(T9&gt;$V$6;"C"</t>
    </r>
    <r>
      <rPr>
        <b/>
        <sz val="11"/>
        <rFont val="Arial"/>
        <family val="2"/>
      </rPr>
      <t>;</t>
    </r>
    <r>
      <rPr>
        <b/>
        <sz val="11"/>
        <color rgb="FFFFC000"/>
        <rFont val="Arial"/>
        <family val="2"/>
      </rPr>
      <t>"B"))</t>
    </r>
  </si>
  <si>
    <r>
      <rPr>
        <b/>
        <sz val="11"/>
        <color rgb="FF00B050"/>
        <rFont val="Arial"/>
        <family val="2"/>
      </rPr>
      <t>WENN(T9&lt;=$U$6;"A"</t>
    </r>
    <r>
      <rPr>
        <b/>
        <sz val="11"/>
        <rFont val="Arial"/>
        <family val="2"/>
      </rPr>
      <t>;</t>
    </r>
    <r>
      <rPr>
        <b/>
        <sz val="11"/>
        <color rgb="FFFFC000"/>
        <rFont val="Arial"/>
        <family val="2"/>
      </rPr>
      <t>WENN(UND(T9&gt;$U$6;T9&lt;$V$6);"B"</t>
    </r>
    <r>
      <rPr>
        <b/>
        <sz val="11"/>
        <rFont val="Arial"/>
        <family val="2"/>
      </rPr>
      <t>;</t>
    </r>
    <r>
      <rPr>
        <b/>
        <sz val="11"/>
        <color rgb="FFFF0000"/>
        <rFont val="Arial"/>
        <family val="2"/>
      </rPr>
      <t>"C"))</t>
    </r>
  </si>
  <si>
    <r>
      <rPr>
        <b/>
        <sz val="11"/>
        <color rgb="FF00B050"/>
        <rFont val="Arial"/>
        <family val="2"/>
      </rPr>
      <t>IF(T9&lt;=$U$6;"A"</t>
    </r>
    <r>
      <rPr>
        <b/>
        <sz val="11"/>
        <rFont val="Arial"/>
        <family val="2"/>
      </rPr>
      <t>;</t>
    </r>
    <r>
      <rPr>
        <b/>
        <sz val="11"/>
        <color rgb="FFFFC000"/>
        <rFont val="Arial"/>
        <family val="2"/>
      </rPr>
      <t>IF(AND(T9&gt;$U$6;T9&lt;$V$6);"B"</t>
    </r>
    <r>
      <rPr>
        <b/>
        <sz val="11"/>
        <rFont val="Arial"/>
        <family val="2"/>
      </rPr>
      <t>;</t>
    </r>
    <r>
      <rPr>
        <b/>
        <sz val="11"/>
        <color rgb="FFFF0000"/>
        <rFont val="Arial"/>
        <family val="2"/>
      </rPr>
      <t>"C"))</t>
    </r>
  </si>
  <si>
    <t>Beim Sortieren wird der zu sortierende Bereich nicht automatisch korrekt erkannt! In diesem Fall muss daher der zu sortierende Bereich ausnahmsweise vorher mit der Maus markiert werden.</t>
  </si>
  <si>
    <t>If you try to sort the list the range which shall be sorted is not recognized automatically! In this case the range which shall be sorted must be marked before with the mouse exceptionally.</t>
  </si>
  <si>
    <t>Aber ACHTUNG:</t>
  </si>
  <si>
    <r>
      <rPr>
        <b/>
        <sz val="16"/>
        <rFont val="Arial"/>
        <family val="2"/>
      </rPr>
      <t>Korrelation bedeutet nicht Kausalität</t>
    </r>
    <r>
      <rPr>
        <sz val="16"/>
        <rFont val="Arial"/>
        <family val="2"/>
      </rPr>
      <t xml:space="preserve">
"Es gehört zum Grundkurs der medizinischen Statistik, dass Korrelation nicht Kausalität bedeutet. Als Beispiel habe ich die Zunahme der Lebenserwartung von 1950 bis 2013 mit der Zunahme der zugelassenen Autos korreliert. Beide Größen korrelieren extrem miteinander (r = 0,98, p &lt; 10–48). Der naheliegende Schluss, dass man nur mehr Autos zulassen müsse, um die Lebenserwartung weiter zu erhöhen, ist natürlich nicht plausibel. Trotzdem wird zunehmend in den epidemiologischen Arbeiten beziehungsweise in deren Interpretation aus der Korrelation eine Kausalität suggeriert.
</t>
    </r>
    <r>
      <rPr>
        <b/>
        <u/>
        <sz val="16"/>
        <rFont val="Arial"/>
        <family val="2"/>
      </rPr>
      <t>Im Normalfall sollte eine Korrelation bestenfalls als Grundlage für eine Hypothese dienen, die mittels weiterer Untersuchungen (und anderer Methoden) erhärtet werden soll.</t>
    </r>
    <r>
      <rPr>
        <sz val="16"/>
        <rFont val="Arial"/>
        <family val="2"/>
      </rPr>
      <t xml:space="preserve"> Der Erkenntnisgewinn wird aber am stärksten beschleunigt, wenn eine Studie oder ein Experiment falsifizierend angelegt ist, also eine Widerlegung versucht wird. Solche Ansätze gibt es hinsichtlich der Gefährlichkeit des Feinstaubs und der Reizgase meines Wissens überhaupt nicht. Es wird permanent ein ähnliches Studiendesign wiederholt, was den Wahrheitsgehalt der Hypothese in keiner Weise erhöht." 
Köhler, Dieter in: Deutsches Ärzteblatt 2018; 115(38)
</t>
    </r>
  </si>
  <si>
    <t>bei der y-Achse: 0%;[Schwarz]0%</t>
  </si>
  <si>
    <t>at the y-axis: 0%;[black]0%</t>
  </si>
  <si>
    <r>
      <t xml:space="preserve">frequency
</t>
    </r>
    <r>
      <rPr>
        <b/>
        <sz val="11"/>
        <color rgb="FFFF0000"/>
        <rFont val="Arial"/>
        <family val="2"/>
      </rPr>
      <t>matrix function!
Ctrl-Shift-Enter!</t>
    </r>
  </si>
  <si>
    <t xml:space="preserve">ACHTUNG: </t>
  </si>
  <si>
    <t>Für die Eingabe der Matrixfunktion
ERST den Ergebnisbereich markieren,
DANN die Funktion eingeben!</t>
  </si>
  <si>
    <t>To enter the matrix function:
FIRST mark the result range,
THEN enter the function!</t>
  </si>
  <si>
    <t>HÄUFIGKEIT() ist eine Matrixfunktion. Sie erkennen sie daran, dass sie in geschweifte Klammern eingeschlossen ist.. Diese Klammern werden nicht über die Tastatur eingegeben. Stattdessen müssen Sie eine besondere Eingabetechnik benutzen:
Die Funktion wird nicht - wie üblich - eingegeben und herunter kopiert. Stattdessen müssen Sie ZUERST den Ergebnisbereich markieren und DANN die Funktion eingeben. Die Eingabe wird dann mit der Tastenkombination Strg-Umschalt-Enter abgeschlossen. Daraufhin wird die Funktion von geschweiften Klammern {…} eingeschlossen. Achtung: Diese Klammern dürfen NICHT eingetippt werden. Sie erscheinen automatisch nach dem Drücken der Tastenkombination!</t>
  </si>
  <si>
    <t>FREQUENCY() is a matrix function, You can recognize it because it is surrounded by curly brackets. These brackets are not entered via keyboard. Instead of, you have to apply a special entering technique:
This function is not - as usual - entered and copied down. Instead of, you must FIRST mark the result range and THEN enter the function. Then the input of the function must be finished with Ctrl-Shift-Enter instead of Enter only! Then the function is surrounded by curly brackets {…}. Attention: These brackets must NOT be entered manually; they are created automatically by the Ctrl-Shift-Enter key combination!</t>
  </si>
  <si>
    <r>
      <t>The chart for the presentation of the results is a special kind of chart - a so-called</t>
    </r>
    <r>
      <rPr>
        <b/>
        <u/>
        <sz val="11"/>
        <rFont val="Arial"/>
        <family val="2"/>
      </rPr>
      <t xml:space="preserve"> "Pareto chart"</t>
    </r>
    <r>
      <rPr>
        <sz val="11"/>
        <rFont val="Arial"/>
        <family val="2"/>
      </rPr>
      <t xml:space="preserve">. It contains two different chart types (columns for the absolute values and a line for the cumulated relative values) related to two vertical axes (a primary axis on the left hand side and a </t>
    </r>
    <r>
      <rPr>
        <b/>
        <u/>
        <sz val="11"/>
        <rFont val="Arial"/>
        <family val="2"/>
      </rPr>
      <t>secondary axis</t>
    </r>
    <r>
      <rPr>
        <sz val="11"/>
        <rFont val="Arial"/>
        <family val="2"/>
      </rPr>
      <t xml:space="preserve"> on the right hand side).</t>
    </r>
  </si>
  <si>
    <r>
      <t xml:space="preserve">besondere Behandlung von Wahrheitswerten und als Text gespeicherten Zahlen
</t>
    </r>
    <r>
      <rPr>
        <sz val="11"/>
        <color rgb="FF0070C0"/>
        <rFont val="Arial"/>
        <family val="2"/>
      </rPr>
      <t>special treatment of Boolean values and numbers which are stored as text</t>
    </r>
  </si>
  <si>
    <r>
      <t xml:space="preserve">kleinste und größte Werte werden vernachlässigt
</t>
    </r>
    <r>
      <rPr>
        <sz val="11"/>
        <color rgb="FF0070C0"/>
        <rFont val="Arial"/>
        <family val="2"/>
      </rPr>
      <t>smallest and largest values are ignored</t>
    </r>
  </si>
  <si>
    <t>=1!</t>
  </si>
  <si>
    <t>December</t>
  </si>
  <si>
    <r>
      <t xml:space="preserve">Berechnung mit einer Bedingung
</t>
    </r>
    <r>
      <rPr>
        <sz val="11"/>
        <color rgb="FF0070C0"/>
        <rFont val="Arial"/>
        <family val="2"/>
      </rPr>
      <t>calculation with one condition</t>
    </r>
  </si>
  <si>
    <r>
      <t xml:space="preserve">Berechnung mit mehreren Bedingungen
</t>
    </r>
    <r>
      <rPr>
        <sz val="11"/>
        <color rgb="FF0070C0"/>
        <rFont val="Arial"/>
        <family val="2"/>
      </rPr>
      <t>calculation with several conditions</t>
    </r>
  </si>
  <si>
    <t>=&gt; 100/5=20 vs. 101/6=16,833!</t>
  </si>
  <si>
    <t>Das geometrische Mittel kann nicht berechnet werden, wenn eine der Zahlen negativ ist!</t>
  </si>
  <si>
    <t>geometric mean:</t>
  </si>
  <si>
    <t>Eine Partei hat bei einer Wahl 9% der Stimmen bekommen, bei der nächsten nur 6%. Hat sie ein Drittel ihrer Wähler verloren?</t>
  </si>
  <si>
    <t>A party received 9% of the votes in one election, the next only 6%. Has it lost a third of its voters?</t>
  </si>
  <si>
    <t>voter participation</t>
  </si>
  <si>
    <t>voters</t>
  </si>
  <si>
    <t>percentage</t>
  </si>
  <si>
    <t>nr of voters</t>
  </si>
  <si>
    <t>registered voters</t>
  </si>
  <si>
    <t>Anzahl Wähler</t>
  </si>
  <si>
    <t>Wahl-berechtigte</t>
  </si>
  <si>
    <t>Wahl-beteiligung</t>
  </si>
  <si>
    <t>Stimmen-anteil</t>
  </si>
  <si>
    <t>Die beiden Abteilungen A und B in unserer Firma haben 40% bzw. 70% Frauenanteil. Hat die Firma die Quote von 50% Frauenanteil erreicht?</t>
  </si>
  <si>
    <t>The two departments A and B of our company have a share of 40% and 70% of women, respectively. Does our company reach the quote of 50% share of women?</t>
  </si>
  <si>
    <t>dept. A:</t>
  </si>
  <si>
    <t>dept. B:</t>
  </si>
  <si>
    <t>Statistische "Kuriositäten"</t>
  </si>
  <si>
    <t>Statistical "curiosities"</t>
  </si>
  <si>
    <t>Chef</t>
  </si>
  <si>
    <t>Frau</t>
  </si>
  <si>
    <t>Mann</t>
  </si>
  <si>
    <t>SUMME</t>
  </si>
  <si>
    <t>nein</t>
  </si>
  <si>
    <t>ja</t>
  </si>
  <si>
    <t>Chefin</t>
  </si>
  <si>
    <t>Mitarbeiter(in)</t>
  </si>
  <si>
    <t>Chefin oder Chef</t>
  </si>
  <si>
    <t xml:space="preserve">Are women or men preferred for promotion? </t>
  </si>
  <si>
    <t>Werden Frauen oder Männer bei der Beförderung bevorzugt?</t>
  </si>
  <si>
    <t>Mitarbeiter</t>
  </si>
  <si>
    <t>employees</t>
  </si>
  <si>
    <t>Frauen (%)</t>
  </si>
  <si>
    <t>women (%)</t>
  </si>
  <si>
    <t>Frauen (abs.)</t>
  </si>
  <si>
    <t>women (abs.)</t>
  </si>
  <si>
    <t>Boxplot</t>
  </si>
  <si>
    <t>Kastengrafik</t>
  </si>
  <si>
    <t>Sendungsgewicht</t>
  </si>
  <si>
    <t>consignment weight</t>
  </si>
  <si>
    <t>after some improvements:</t>
  </si>
  <si>
    <t>IQR</t>
  </si>
  <si>
    <t>Interquartile Range</t>
  </si>
  <si>
    <t>nach einigen "Verschönerungen"</t>
  </si>
  <si>
    <t>Über einen Rechtsklick auf die Box haben Sie die Möglichkeit, einige Einstellungen für das Diagramm zu machen. Besonders interessant ist hier die Option "Ausreißerpunkte anzeigen".
Was ist ein "Ausreißer"?
Das ist ein Wert, der sich "weit außerhalb" der Box befindet - also im Vergleich zu den übrigen Werten besonders klein oder besonders groß ist. Üblich ist hierfür folgende Definition:
Ein Wert wird als "Ausreißer" bezeichnet, wenn er mehr als das 1,5-fache des Interquartilabstandes (IQR = "Interquartile Range") oberhalb des dritten Quartils oder unterhalb des ersten Quartils (also weit außerhalb der Box) liegt. Als IQR wird hierbei die Höhe der Box bezeichnet - also die Differenz aus drittem und erstem Quartil (siehe Beispiel oben).
Um zu sehen, was damit gemeint ist, ändern Sie bitte die in der Liste rot markierte Zahl auf einen Wert größer als 59. Sie werden sehen, dass der Wert ab 60,00001 als Ausreißer gilt.
Das ist aber nicht 1,5*IQR, sondern 1,655*IQR. Excel weicht hier also offenbar von der üblichen Definition ab.</t>
  </si>
  <si>
    <t xml:space="preserve">If you want to display several data series in a box plot diagram, the correct arrangement of the numbers is important. Suppose you have eight products with their monthly sales figures: </t>
  </si>
  <si>
    <t xml:space="preserve">If you now try to create a box plot with this table, this will not succeed. You'll have to rearrange the numbers first: </t>
  </si>
  <si>
    <r>
      <t xml:space="preserve">Produkt / </t>
    </r>
    <r>
      <rPr>
        <b/>
        <sz val="11"/>
        <color rgb="FF0070C0"/>
        <rFont val="Arial"/>
        <family val="2"/>
      </rPr>
      <t>product</t>
    </r>
  </si>
  <si>
    <t>Monat</t>
  </si>
  <si>
    <t>Übung</t>
  </si>
  <si>
    <t>Exercise</t>
  </si>
  <si>
    <t>Entwickeln Sie ein Kastendiagramm für die folgenden Daten:</t>
  </si>
  <si>
    <t>Wenn Sie nun versuchen, mit dieser Tabelle ein Kastendiagramm zu erzeugen, wird das nicht gelingen. Sie müssen die Zahlen vorher erst anders anordnen:</t>
  </si>
  <si>
    <t>Develop a box plot for the following data:</t>
  </si>
  <si>
    <t xml:space="preserve">Wenn Sie mehrere Datenreihen in einem Kastendiagramm darstellen wollen, kommt es auf die richtige Anordnung der Zahlen an. Angenommen, Sie haben acht Produkte mit ihren monatlichen Verkaufszahlen: </t>
  </si>
  <si>
    <r>
      <t xml:space="preserve">Das Kastendiagramm (engl. Boxplot) ist eine Möglichkeit zur anschaulichen Darstellung einer statistischen Verteilung von Zahlen. Wie der Name schon sagt, wird ein Kasten erzeugt, 
- dessen Obergrenze beim dritten Quartil und
- dessen Untergrenze beim ersten Quartil 
liegt. Das heißt, dass innerhalb des Kastens die Hälfte aller Werte der Zahlenreihe liegt. Zusätzlich werden 
- das nullte Quartil unterhalb des Kastens und
- das vierte Quartil oberhalb des Kastens
als dünne Linien dargestellt ("Whisker"). 
</t>
    </r>
    <r>
      <rPr>
        <u/>
        <sz val="11"/>
        <rFont val="Arial"/>
        <family val="2"/>
      </rPr>
      <t>ACHTUNG:</t>
    </r>
    <r>
      <rPr>
        <sz val="11"/>
        <rFont val="Arial"/>
        <family val="2"/>
      </rPr>
      <t xml:space="preserve"> Diese Diagrammart steht erst ab Excel 2016 zur Verfügung!
Sehen Sie sich dazu bitte das Beispiel an:</t>
    </r>
  </si>
  <si>
    <r>
      <t xml:space="preserve">The boxplot is a possibility for the descriptive representation of a statistical distribution of numbers. As the name suggests, a box is created with
- its upper limit at the third quartile and
- its lower limit is at the first quartile
This means that half of all the values in the series lie within the box. In addition there are thin lines ("whisker") which represent
- the zeroth quartile below the box, and
- the fourth quartile above the box.
</t>
    </r>
    <r>
      <rPr>
        <b/>
        <u/>
        <sz val="11"/>
        <color rgb="FF0070C0"/>
        <rFont val="Arial"/>
        <family val="2"/>
      </rPr>
      <t>ATTENTION:</t>
    </r>
    <r>
      <rPr>
        <b/>
        <sz val="11"/>
        <color rgb="FF0070C0"/>
        <rFont val="Arial"/>
        <family val="2"/>
      </rPr>
      <t xml:space="preserve"> This chart type is only available since Excel 2016!
Please have a look at the example:</t>
    </r>
  </si>
  <si>
    <t>Einfügen / Diagramme / Kastengrafik:</t>
  </si>
  <si>
    <t>Insert / Charts / Box and Whisker:</t>
  </si>
  <si>
    <t xml:space="preserve">With a right click on the box you have the possibility to make some settings for the diagram. The option "Show outlier points"; is particularly interesting.
What's an "outlier"?
It is a value that is "far outside" the box, i. e. it is very small or very large compared to the other values. The usual definition for this is as follows:
A value is called an "outlier" if it is more than 1.5 times the interquartile range (IQR) above the third quartile or below the first quartile (i. e. far outside the box). The IQR is the height of the box, i.e. the difference between the third and first quartile (see example above).
To see what is meant by this, please change the number marked red in the list to a value greater than 59. You will see that the value from 60. 00001 is considered an "outlier". 
But that is not 1.5*IQR, but 1.655*IQR. Excel obviously deviates here from the usual definition. </t>
  </si>
  <si>
    <t>Beachten Sie das Problem beim Sortieren! (siehe "Sortieren" in der "Lists"-Datei)</t>
  </si>
  <si>
    <t>Note the problem with sorting! (see "Sorting" in the "Lists" file)</t>
  </si>
  <si>
    <t>Gewichteter Mittelwert</t>
  </si>
  <si>
    <t>criterion</t>
  </si>
  <si>
    <t>formula for price increase</t>
  </si>
  <si>
    <t>VLOOKUP/HLOOKUP: correct formula</t>
  </si>
  <si>
    <t>VLOOKUP/HLOOKUP: correct numbers</t>
  </si>
  <si>
    <t>SUM</t>
  </si>
  <si>
    <t>interpretation</t>
  </si>
  <si>
    <t>scroll bar: ActiveX control</t>
  </si>
  <si>
    <t>scroll bar: works correctly</t>
  </si>
  <si>
    <t>scroll bar: plausible values</t>
  </si>
  <si>
    <t>chart: is everything there?</t>
  </si>
  <si>
    <t>chart: can something be removed?</t>
  </si>
  <si>
    <t>chart: is it "nice"?</t>
  </si>
  <si>
    <t>chart: right colors</t>
  </si>
  <si>
    <t>chart: auto scale off</t>
  </si>
  <si>
    <t>percentage:</t>
  </si>
  <si>
    <t>Angenommen, Sie wollen ein Produkt oder eine Dienstleistung nach bestimmten Kriterien bewerten - z.B. um es mit anderen Produkten zu vergleichen. Dann sind Ihnen diese Kriterien bestimmt nicht alle gleich wichtig. Sie werden daher mit einem bestimmten "Gewicht" bewertet, das für die Berechnung eines gewichteten Mittelwertes benutzt wird.
Das folgende Beispiel zeigt die Bewertung einer Klausuraufgabe:</t>
  </si>
  <si>
    <t>Suppose you want to evaluate a product or service according to certain criteria - e.g. to compare it with other products. Then these criteria are certainly not all equally important to you. They are therefore given a certain "weight", which is used to calculate a weighted average.
The following example shows the evaluation of an exam task:</t>
  </si>
  <si>
    <t>Geometric average</t>
  </si>
  <si>
    <t>The arithmetic average</t>
  </si>
  <si>
    <t>Presentation of the arithmetic average as a horizontal line in the chart</t>
  </si>
  <si>
    <t>average</t>
  </si>
  <si>
    <t>Special averages</t>
  </si>
  <si>
    <t>In addition to the normal average there are some more special formulas:</t>
  </si>
  <si>
    <t>Weighted average</t>
  </si>
  <si>
    <t>weighted average:</t>
  </si>
  <si>
    <t>points for student X</t>
  </si>
  <si>
    <t>points for student Y</t>
  </si>
  <si>
    <t>Übung: (siehe unten)</t>
  </si>
  <si>
    <t>Exercise: (see below)</t>
  </si>
  <si>
    <t>Vergleichen Sie Autos, die Ihnen angeboten werden:</t>
  </si>
  <si>
    <t>Compare cars that are offered to you:</t>
  </si>
  <si>
    <t>car 1</t>
  </si>
  <si>
    <t>car 2</t>
  </si>
  <si>
    <t>few previous owners</t>
  </si>
  <si>
    <t>low mileage</t>
  </si>
  <si>
    <t>low petrol consumption</t>
  </si>
  <si>
    <t>nice color</t>
  </si>
  <si>
    <t>large luggage compartment</t>
  </si>
  <si>
    <t>low age</t>
  </si>
  <si>
    <t>tinted windows</t>
  </si>
  <si>
    <t>max. points:</t>
  </si>
  <si>
    <t>max. weight:</t>
  </si>
  <si>
    <r>
      <rPr>
        <sz val="10"/>
        <rFont val="Arial"/>
        <family val="2"/>
      </rPr>
      <t>Benutzen Sie diese Werte in den Formeln!</t>
    </r>
    <r>
      <rPr>
        <sz val="10"/>
        <color rgb="FF0070C0"/>
        <rFont val="Arial"/>
        <family val="2"/>
      </rPr>
      <t xml:space="preserve">
Use these values in the formulas!</t>
    </r>
  </si>
  <si>
    <t>car 3</t>
  </si>
  <si>
    <r>
      <t xml:space="preserve">Die </t>
    </r>
    <r>
      <rPr>
        <b/>
        <sz val="11"/>
        <rFont val="Arial"/>
        <family val="2"/>
      </rPr>
      <t>Lieferzuverlässigkeit</t>
    </r>
    <r>
      <rPr>
        <sz val="11"/>
        <rFont val="Arial"/>
        <family val="2"/>
      </rPr>
      <t xml:space="preserve"> zeigt auf, ob ein zugesagter Termin eingehalten werden konnte oder ob es Verzögerungen im Lieferprozess gab. Es wird hier auch von </t>
    </r>
    <r>
      <rPr>
        <b/>
        <sz val="11"/>
        <rFont val="Arial"/>
        <family val="2"/>
      </rPr>
      <t>Termintreue</t>
    </r>
    <r>
      <rPr>
        <sz val="11"/>
        <rFont val="Arial"/>
        <family val="2"/>
      </rPr>
      <t xml:space="preserve"> gesprochen. Ein weiterer Bestandteil der Lieferzuverlässigkeit ist die </t>
    </r>
    <r>
      <rPr>
        <b/>
        <sz val="11"/>
        <rFont val="Arial"/>
        <family val="2"/>
      </rPr>
      <t>Lieferbereitschaft.</t>
    </r>
    <r>
      <rPr>
        <sz val="11"/>
        <rFont val="Arial"/>
        <family val="2"/>
      </rPr>
      <t xml:space="preserve"> Diese verdeutlicht, mit welcher Wahrscheinlichkeit der Lieferant die Bestellung bedienen oder ob sein Lager die gewünschte Menge nicht ausliefern kann.
Die </t>
    </r>
    <r>
      <rPr>
        <b/>
        <sz val="11"/>
        <rFont val="Arial"/>
        <family val="2"/>
      </rPr>
      <t>Lieferflexibilität</t>
    </r>
    <r>
      <rPr>
        <sz val="11"/>
        <rFont val="Arial"/>
        <family val="2"/>
      </rPr>
      <t xml:space="preserve"> beschreibt die Fähigkeit des Produzenten, auf spezielle Kundenwünsche zu reagieren. Es kann dabei nach den Auftragserteilungs-, Liefermodalitäten und Informationen des Kunden unterschieden werden. Bei den Auftragsmodalitäten können z. B. Entscheidungen über die Mindestabnahmemengen bei den einzelnen Bestellpositionen getroffen werden. Bei den Liefermodalitäten wird z. B. festgelegt, mit welchem Transportmittel die Sendung verschickt werden soll.</t>
    </r>
  </si>
  <si>
    <r>
      <rPr>
        <b/>
        <sz val="11"/>
        <color rgb="FF0070C0"/>
        <rFont val="Arial"/>
        <family val="2"/>
      </rPr>
      <t>Delivery reliability</t>
    </r>
    <r>
      <rPr>
        <sz val="11"/>
        <color rgb="FF0070C0"/>
        <rFont val="Arial"/>
        <family val="2"/>
      </rPr>
      <t xml:space="preserve"> shows whether a promised deadline could be met or whether there were delays in the delivery process. This is also referred to as </t>
    </r>
    <r>
      <rPr>
        <b/>
        <sz val="11"/>
        <color rgb="FF0070C0"/>
        <rFont val="Arial"/>
        <family val="2"/>
      </rPr>
      <t>adherence to delivery dates</t>
    </r>
    <r>
      <rPr>
        <sz val="11"/>
        <color rgb="FF0070C0"/>
        <rFont val="Arial"/>
        <family val="2"/>
      </rPr>
      <t xml:space="preserve">. Another component of delivery reliability is </t>
    </r>
    <r>
      <rPr>
        <b/>
        <sz val="11"/>
        <color rgb="FF0070C0"/>
        <rFont val="Arial"/>
        <family val="2"/>
      </rPr>
      <t>readiness to deliver</t>
    </r>
    <r>
      <rPr>
        <sz val="11"/>
        <color rgb="FF0070C0"/>
        <rFont val="Arial"/>
        <family val="2"/>
      </rPr>
      <t xml:space="preserve">. This indicates the probability of the supplier being able to fulfil the order or whether its warehouse is unable to deliver the desired quantity.
</t>
    </r>
    <r>
      <rPr>
        <b/>
        <sz val="11"/>
        <color rgb="FF0070C0"/>
        <rFont val="Arial"/>
        <family val="2"/>
      </rPr>
      <t>Delivery flexibility</t>
    </r>
    <r>
      <rPr>
        <sz val="11"/>
        <color rgb="FF0070C0"/>
        <rFont val="Arial"/>
        <family val="2"/>
      </rPr>
      <t xml:space="preserve"> describes the producer's ability to respond to special customer requests. A distinction can be made between order placement, delivery modalities and customer information. In the case of order modalities, for example, decisions can be made about the minimum purchase quantities for the individual order items. The delivery modalities determine, for example, which means of transport is to be used to dispatch the consignment.</t>
    </r>
  </si>
  <si>
    <t>The geometric average</t>
  </si>
  <si>
    <t>check with arith. average</t>
  </si>
  <si>
    <t>check with geom. average</t>
  </si>
  <si>
    <r>
      <t xml:space="preserve">If we use the average in each year instead of the current value from column C the result in the last year must be identical with the real value in cell B16!
This is true if we use the geometric average, but not if we use the arithmetic average.
</t>
    </r>
    <r>
      <rPr>
        <b/>
        <u/>
        <sz val="11"/>
        <color rgb="FF0070C0"/>
        <rFont val="Arial"/>
        <family val="2"/>
      </rPr>
      <t>Therefore, the geometric average value must be used to calculate average increase rates!</t>
    </r>
  </si>
  <si>
    <t>arithm. Mittelwert / arithm. average:</t>
  </si>
  <si>
    <t>geom. Mittelwert / geom. average:</t>
  </si>
  <si>
    <t>Use "1.075" instead of "7.5%" for the calculation of the geometric average!</t>
  </si>
  <si>
    <t>The geometric average can not be calculated, if one of the numbers is negativ!</t>
  </si>
  <si>
    <t>Maximum</t>
  </si>
  <si>
    <t>Minimum</t>
  </si>
  <si>
    <t>Eingabe:</t>
  </si>
  <si>
    <t>Nutzwertanalyse A</t>
  </si>
  <si>
    <t>Use-value analysis A</t>
  </si>
  <si>
    <t>Nutzwertanalyse B</t>
  </si>
  <si>
    <t>Use-value analysis B</t>
  </si>
  <si>
    <t>Nutzwert-Analyse</t>
  </si>
  <si>
    <t>Use value analysis</t>
  </si>
  <si>
    <t>Beachten Sie die bedingte Formatierung in den Zellen E9, E13, E18, E26!</t>
  </si>
  <si>
    <t>Zur Benutzung von Optionsfeldern siehe meine Übungsdatei "Excel_Controls"!</t>
  </si>
  <si>
    <t>Räumliche Nähe zur Niederlassung</t>
  </si>
  <si>
    <t>Concerning the usage of option buttons see my exercise file "Excel-Controls"</t>
  </si>
  <si>
    <t>Please note the conditional formatting of the cells E9, E13, E18, E26!</t>
  </si>
  <si>
    <t xml:space="preserve">WENN $G$3=$E$3 dann D$9 von Blatt 2c) sonst WENN $G$3=$E$4 dann D$10 von Blatt 2c) sonst D$11 von Blatt 2c) </t>
  </si>
  <si>
    <t xml:space="preserve">WENN $G$3=$E$3 dann E$9 von Blatt 2c) sonst WENN $G$3=$E$4 dann E$10 von Blatt 2c) sonst E$11 von Blatt 2c) </t>
  </si>
  <si>
    <t xml:space="preserve">WENN $G$3=$E$3 dann F$9 von Blatt 2c) sonst WENN $G$3=$E$4 dann F$10 von Blatt 2c) sonst F$11 von Blatt 2c)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</si>
</sst>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quot;DM&quot;_-;\-* #,##0.00\ &quot;DM&quot;_-;_-* &quot;-&quot;??\ &quot;DM&quot;_-;_-@_-"/>
    <numFmt numFmtId="165" formatCode="_-* #,##0.00\ _D_M_-;\-* #,##0.00\ _D_M_-;_-* &quot;-&quot;??\ _D_M_-;_-@_-"/>
    <numFmt numFmtId="166" formatCode="0.0000"/>
    <numFmt numFmtId="167" formatCode="0.0%"/>
    <numFmt numFmtId="168" formatCode="0.0"/>
    <numFmt numFmtId="169" formatCode="0.000"/>
    <numFmt numFmtId="170" formatCode="0.00000"/>
    <numFmt numFmtId="171" formatCode="_-* #,##0.00\ [$€]_-;\-* #,##0.00\ [$€]_-;_-* &quot;-&quot;??\ [$€]_-;_-@_-"/>
    <numFmt numFmtId="172" formatCode="_-* #,##0.00\ [$€-407]_-;\-* #,##0.00\ [$€-407]_-;_-* &quot;-&quot;??\ [$€-407]_-;_-@_-"/>
    <numFmt numFmtId="173" formatCode="yyyy\-mm\-dd"/>
    <numFmt numFmtId="174" formatCode="_-* #,##0\ [$€]_-;\-* #,##0\ [$€]_-;_-* &quot;-&quot;??\ [$€]_-;_-@_-"/>
    <numFmt numFmtId="175" formatCode="_-* #,##0\ [$€-407]_-;\-* #,##0\ [$€-407]_-;_-* &quot;-&quot;??\ [$€-407]_-;_-@_-"/>
    <numFmt numFmtId="176" formatCode="#,###\ &quot;TEU&quot;;;0"/>
  </numFmts>
  <fonts count="62" x14ac:knownFonts="1">
    <font>
      <sz val="11"/>
      <name val="Arial"/>
    </font>
    <font>
      <sz val="11"/>
      <color theme="1"/>
      <name val="Arial"/>
      <family val="2"/>
    </font>
    <font>
      <sz val="11"/>
      <name val="Arial"/>
      <family val="2"/>
    </font>
    <font>
      <b/>
      <sz val="10"/>
      <name val="Arial"/>
      <family val="2"/>
    </font>
    <font>
      <sz val="8"/>
      <name val="Arial"/>
      <family val="2"/>
    </font>
    <font>
      <b/>
      <sz val="11"/>
      <name val="Arial"/>
      <family val="2"/>
    </font>
    <font>
      <sz val="10"/>
      <name val="Arial"/>
      <family val="2"/>
    </font>
    <font>
      <sz val="9"/>
      <name val="Arial"/>
      <family val="2"/>
    </font>
    <font>
      <b/>
      <sz val="11"/>
      <color indexed="9"/>
      <name val="Arial"/>
      <family val="2"/>
    </font>
    <font>
      <sz val="14"/>
      <name val="Arial"/>
      <family val="2"/>
    </font>
    <font>
      <sz val="11"/>
      <color indexed="10"/>
      <name val="Arial"/>
      <family val="2"/>
    </font>
    <font>
      <sz val="11"/>
      <name val="Arial"/>
      <family val="2"/>
    </font>
    <font>
      <sz val="10"/>
      <name val="Arial"/>
      <family val="2"/>
    </font>
    <font>
      <b/>
      <u/>
      <sz val="11"/>
      <name val="Arial"/>
      <family val="2"/>
    </font>
    <font>
      <sz val="16"/>
      <name val="Arial"/>
      <family val="2"/>
    </font>
    <font>
      <sz val="11"/>
      <color theme="0"/>
      <name val="Arial"/>
      <family val="2"/>
    </font>
    <font>
      <b/>
      <sz val="10"/>
      <color theme="0"/>
      <name val="Arial"/>
      <family val="2"/>
    </font>
    <font>
      <b/>
      <sz val="12"/>
      <color rgb="FFFF0000"/>
      <name val="Arial"/>
      <family val="2"/>
    </font>
    <font>
      <vertAlign val="superscript"/>
      <sz val="11"/>
      <name val="Arial"/>
      <family val="2"/>
    </font>
    <font>
      <b/>
      <vertAlign val="subscript"/>
      <sz val="11"/>
      <name val="Arial"/>
      <family val="2"/>
    </font>
    <font>
      <b/>
      <sz val="11"/>
      <color rgb="FF0070C0"/>
      <name val="Arial"/>
      <family val="2"/>
    </font>
    <font>
      <b/>
      <sz val="14"/>
      <color rgb="FF0070C0"/>
      <name val="Arial"/>
      <family val="2"/>
    </font>
    <font>
      <sz val="11"/>
      <color rgb="FF0070C0"/>
      <name val="Arial"/>
      <family val="2"/>
    </font>
    <font>
      <b/>
      <sz val="11"/>
      <color rgb="FFFF0000"/>
      <name val="Arial"/>
      <family val="2"/>
    </font>
    <font>
      <b/>
      <u/>
      <sz val="11"/>
      <color rgb="FF0070C0"/>
      <name val="Arial"/>
      <family val="2"/>
    </font>
    <font>
      <vertAlign val="subscript"/>
      <sz val="11"/>
      <name val="Arial"/>
      <family val="2"/>
    </font>
    <font>
      <sz val="11"/>
      <color rgb="FFFF0000"/>
      <name val="Arial"/>
      <family val="2"/>
    </font>
    <font>
      <sz val="11"/>
      <color rgb="FF00B050"/>
      <name val="Arial"/>
      <family val="2"/>
    </font>
    <font>
      <b/>
      <sz val="11"/>
      <color rgb="FF00B0F0"/>
      <name val="Arial"/>
      <family val="2"/>
    </font>
    <font>
      <b/>
      <sz val="11"/>
      <color rgb="FF00B050"/>
      <name val="Arial"/>
      <family val="2"/>
    </font>
    <font>
      <b/>
      <sz val="11"/>
      <color rgb="FFC00000"/>
      <name val="Arial"/>
      <family val="2"/>
    </font>
    <font>
      <b/>
      <sz val="11"/>
      <color theme="0"/>
      <name val="Arial"/>
      <family val="2"/>
    </font>
    <font>
      <u/>
      <sz val="11"/>
      <name val="Arial"/>
      <family val="2"/>
    </font>
    <font>
      <b/>
      <sz val="10"/>
      <color rgb="FF0070C0"/>
      <name val="Arial"/>
      <family val="2"/>
    </font>
    <font>
      <b/>
      <u/>
      <sz val="12"/>
      <color rgb="FF0070C0"/>
      <name val="Arial"/>
      <family val="2"/>
    </font>
    <font>
      <b/>
      <sz val="16"/>
      <color rgb="FF00B050"/>
      <name val="Arial"/>
      <family val="2"/>
    </font>
    <font>
      <b/>
      <sz val="16"/>
      <color rgb="FF0070C0"/>
      <name val="Arial"/>
      <family val="2"/>
    </font>
    <font>
      <b/>
      <sz val="16"/>
      <color rgb="FFFF0000"/>
      <name val="Arial"/>
      <family val="2"/>
    </font>
    <font>
      <sz val="16"/>
      <color theme="0"/>
      <name val="Arial"/>
      <family val="2"/>
    </font>
    <font>
      <b/>
      <sz val="16"/>
      <color theme="0"/>
      <name val="Arial"/>
      <family val="2"/>
    </font>
    <font>
      <b/>
      <vertAlign val="superscript"/>
      <sz val="11"/>
      <color rgb="FF0070C0"/>
      <name val="Arial"/>
      <family val="2"/>
    </font>
    <font>
      <b/>
      <vertAlign val="superscript"/>
      <sz val="11"/>
      <color theme="0"/>
      <name val="Arial"/>
      <family val="2"/>
    </font>
    <font>
      <sz val="11"/>
      <color theme="0" tint="-0.14999847407452621"/>
      <name val="Arial"/>
      <family val="2"/>
    </font>
    <font>
      <b/>
      <sz val="20"/>
      <color rgb="FFFF0000"/>
      <name val="Arial"/>
      <family val="2"/>
    </font>
    <font>
      <sz val="18"/>
      <name val="Arial"/>
      <family val="2"/>
    </font>
    <font>
      <b/>
      <sz val="11"/>
      <color indexed="10"/>
      <name val="Arial"/>
      <family val="2"/>
    </font>
    <font>
      <strike/>
      <sz val="11"/>
      <name val="Arial"/>
      <family val="2"/>
    </font>
    <font>
      <b/>
      <sz val="14"/>
      <name val="Arial"/>
      <family val="2"/>
    </font>
    <font>
      <vertAlign val="superscript"/>
      <sz val="11"/>
      <color rgb="FF0070C0"/>
      <name val="Arial"/>
      <family val="2"/>
    </font>
    <font>
      <u/>
      <sz val="11"/>
      <color rgb="FF0070C0"/>
      <name val="Arial"/>
      <family val="2"/>
    </font>
    <font>
      <u/>
      <sz val="11"/>
      <color theme="10"/>
      <name val="Arial"/>
      <family val="2"/>
    </font>
    <font>
      <b/>
      <u/>
      <sz val="11"/>
      <color rgb="FFFF0000"/>
      <name val="Arial"/>
      <family val="2"/>
    </font>
    <font>
      <sz val="14"/>
      <color rgb="FFFF0000"/>
      <name val="Arial"/>
      <family val="2"/>
    </font>
    <font>
      <b/>
      <sz val="11"/>
      <color theme="1"/>
      <name val="Arial"/>
      <family val="2"/>
    </font>
    <font>
      <b/>
      <sz val="12"/>
      <name val="Arial"/>
      <family val="2"/>
    </font>
    <font>
      <sz val="12"/>
      <color theme="1"/>
      <name val="Arial"/>
      <family val="2"/>
    </font>
    <font>
      <sz val="12"/>
      <name val="Arial"/>
      <family val="2"/>
    </font>
    <font>
      <b/>
      <sz val="12"/>
      <color theme="0"/>
      <name val="Arial"/>
      <family val="2"/>
    </font>
    <font>
      <b/>
      <sz val="11"/>
      <color rgb="FFFFC000"/>
      <name val="Arial"/>
      <family val="2"/>
    </font>
    <font>
      <b/>
      <sz val="16"/>
      <name val="Arial"/>
      <family val="2"/>
    </font>
    <font>
      <b/>
      <u/>
      <sz val="16"/>
      <name val="Arial"/>
      <family val="2"/>
    </font>
    <font>
      <sz val="10"/>
      <color rgb="FF0070C0"/>
      <name val="Arial"/>
      <family val="2"/>
    </font>
  </fonts>
  <fills count="15">
    <fill>
      <patternFill patternType="none"/>
    </fill>
    <fill>
      <patternFill patternType="gray125"/>
    </fill>
    <fill>
      <patternFill patternType="solid">
        <fgColor indexed="5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0070C0"/>
        <bgColor indexed="64"/>
      </patternFill>
    </fill>
    <fill>
      <patternFill patternType="solid">
        <fgColor rgb="FFFFC000"/>
        <bgColor indexed="64"/>
      </patternFill>
    </fill>
    <fill>
      <patternFill patternType="solid">
        <fgColor rgb="FF92D05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s>
  <borders count="73">
    <border>
      <left/>
      <right/>
      <top/>
      <bottom/>
      <diagonal/>
    </border>
    <border>
      <left/>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medium">
        <color indexed="64"/>
      </right>
      <top style="thick">
        <color rgb="FF00B050"/>
      </top>
      <bottom/>
      <diagonal/>
    </border>
    <border>
      <left/>
      <right style="medium">
        <color indexed="64"/>
      </right>
      <top/>
      <bottom style="thick">
        <color rgb="FF00B050"/>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rgb="FFFF0000"/>
      </left>
      <right style="medium">
        <color rgb="FFFF0000"/>
      </right>
      <top style="medium">
        <color rgb="FFFF0000"/>
      </top>
      <bottom style="medium">
        <color rgb="FFFF0000"/>
      </bottom>
      <diagonal/>
    </border>
    <border>
      <left style="medium">
        <color theme="1"/>
      </left>
      <right/>
      <top/>
      <bottom style="thick">
        <color rgb="FF00B050"/>
      </bottom>
      <diagonal/>
    </border>
    <border>
      <left style="medium">
        <color theme="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auto="1"/>
      </right>
      <top style="medium">
        <color rgb="FFFF0000"/>
      </top>
      <bottom/>
      <diagonal/>
    </border>
    <border>
      <left/>
      <right style="medium">
        <color auto="1"/>
      </right>
      <top/>
      <bottom style="medium">
        <color rgb="FFFF0000"/>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s>
  <cellStyleXfs count="11">
    <xf numFmtId="0" fontId="0" fillId="0" borderId="0"/>
    <xf numFmtId="165" fontId="2" fillId="0" borderId="0" applyFont="0" applyFill="0" applyBorder="0" applyAlignment="0" applyProtection="0"/>
    <xf numFmtId="171" fontId="2" fillId="0" borderId="0" applyFont="0" applyFill="0" applyBorder="0" applyAlignment="0" applyProtection="0"/>
    <xf numFmtId="9" fontId="2" fillId="0" borderId="0" applyFont="0" applyFill="0" applyBorder="0" applyAlignment="0" applyProtection="0"/>
    <xf numFmtId="0" fontId="6" fillId="0" borderId="0"/>
    <xf numFmtId="164" fontId="2" fillId="0" borderId="0" applyFont="0" applyFill="0" applyBorder="0" applyAlignment="0" applyProtection="0"/>
    <xf numFmtId="0" fontId="2" fillId="0" borderId="0"/>
    <xf numFmtId="0" fontId="2" fillId="0" borderId="0"/>
    <xf numFmtId="0" fontId="6" fillId="0" borderId="0"/>
    <xf numFmtId="0" fontId="50" fillId="0" borderId="0" applyNumberFormat="0" applyFill="0" applyBorder="0" applyAlignment="0" applyProtection="0"/>
    <xf numFmtId="0" fontId="2" fillId="0" borderId="0"/>
  </cellStyleXfs>
  <cellXfs count="827">
    <xf numFmtId="0" fontId="0" fillId="0" borderId="0" xfId="0"/>
    <xf numFmtId="10" fontId="0" fillId="0" borderId="0" xfId="0" applyNumberFormat="1"/>
    <xf numFmtId="0" fontId="5" fillId="0" borderId="1" xfId="0" applyFont="1" applyBorder="1" applyAlignment="1">
      <alignment horizontal="right"/>
    </xf>
    <xf numFmtId="0" fontId="0" fillId="0" borderId="0" xfId="0" applyAlignment="1">
      <alignment horizontal="center"/>
    </xf>
    <xf numFmtId="167" fontId="0" fillId="0" borderId="0" xfId="3" applyNumberFormat="1" applyFont="1"/>
    <xf numFmtId="0" fontId="7" fillId="0" borderId="0" xfId="0" applyFont="1"/>
    <xf numFmtId="0" fontId="5" fillId="0" borderId="0" xfId="0" applyFont="1"/>
    <xf numFmtId="0" fontId="5" fillId="0" borderId="0" xfId="0" applyFont="1" applyBorder="1" applyAlignment="1">
      <alignment horizontal="right"/>
    </xf>
    <xf numFmtId="1" fontId="0" fillId="0" borderId="0" xfId="0" applyNumberFormat="1" applyAlignment="1">
      <alignment horizontal="right"/>
    </xf>
    <xf numFmtId="0" fontId="5" fillId="0" borderId="3" xfId="0" applyFont="1" applyBorder="1" applyAlignment="1">
      <alignment horizontal="right"/>
    </xf>
    <xf numFmtId="1" fontId="0" fillId="0" borderId="4" xfId="0" applyNumberFormat="1" applyBorder="1" applyAlignment="1">
      <alignment horizontal="right"/>
    </xf>
    <xf numFmtId="1" fontId="0" fillId="0" borderId="0" xfId="0" applyNumberFormat="1" applyBorder="1" applyAlignment="1">
      <alignment horizontal="right"/>
    </xf>
    <xf numFmtId="0" fontId="0" fillId="0" borderId="4" xfId="0" applyBorder="1"/>
    <xf numFmtId="170" fontId="0" fillId="0" borderId="0" xfId="0" applyNumberFormat="1"/>
    <xf numFmtId="0" fontId="0" fillId="0" borderId="0" xfId="0" applyBorder="1"/>
    <xf numFmtId="0" fontId="5" fillId="0" borderId="13" xfId="0" applyFont="1" applyBorder="1"/>
    <xf numFmtId="0" fontId="5" fillId="0" borderId="14" xfId="0" applyFont="1" applyBorder="1"/>
    <xf numFmtId="0" fontId="0" fillId="0" borderId="0" xfId="0" applyAlignment="1">
      <alignment wrapText="1"/>
    </xf>
    <xf numFmtId="167" fontId="0" fillId="0" borderId="0" xfId="3" applyNumberFormat="1" applyFont="1" applyAlignment="1">
      <alignment horizontal="center"/>
    </xf>
    <xf numFmtId="0" fontId="0" fillId="0" borderId="0" xfId="0" applyAlignment="1">
      <alignment vertical="top" wrapText="1"/>
    </xf>
    <xf numFmtId="0" fontId="0" fillId="0" borderId="0" xfId="0" applyAlignment="1">
      <alignment horizontal="right" wrapText="1"/>
    </xf>
    <xf numFmtId="171" fontId="2" fillId="0" borderId="0" xfId="2"/>
    <xf numFmtId="9" fontId="2" fillId="0" borderId="0" xfId="3"/>
    <xf numFmtId="166" fontId="2" fillId="0" borderId="0" xfId="3" applyNumberFormat="1"/>
    <xf numFmtId="0" fontId="5" fillId="0" borderId="0" xfId="0" applyFont="1" applyAlignment="1">
      <alignment horizontal="right"/>
    </xf>
    <xf numFmtId="0" fontId="0" fillId="0" borderId="0" xfId="0" applyAlignment="1">
      <alignment horizontal="right" vertical="top" wrapText="1"/>
    </xf>
    <xf numFmtId="0" fontId="0" fillId="0" borderId="2" xfId="0" applyBorder="1"/>
    <xf numFmtId="2" fontId="0" fillId="0" borderId="0" xfId="0" applyNumberFormat="1"/>
    <xf numFmtId="0" fontId="0" fillId="0" borderId="4" xfId="0" applyBorder="1" applyAlignment="1"/>
    <xf numFmtId="2" fontId="0" fillId="0" borderId="2" xfId="0" applyNumberFormat="1" applyBorder="1"/>
    <xf numFmtId="0" fontId="11" fillId="0" borderId="0" xfId="0" applyFont="1"/>
    <xf numFmtId="0" fontId="11" fillId="0" borderId="0" xfId="4" applyFont="1"/>
    <xf numFmtId="172" fontId="11" fillId="0" borderId="0" xfId="0" applyNumberFormat="1" applyFont="1"/>
    <xf numFmtId="172" fontId="11" fillId="0" borderId="0" xfId="5" applyNumberFormat="1" applyFont="1"/>
    <xf numFmtId="0" fontId="11" fillId="0" borderId="0" xfId="0" applyFont="1" applyAlignment="1">
      <alignment horizontal="right" wrapText="1"/>
    </xf>
    <xf numFmtId="0" fontId="11" fillId="0" borderId="16" xfId="4" applyFont="1" applyBorder="1"/>
    <xf numFmtId="172" fontId="11" fillId="0" borderId="0" xfId="0" applyNumberFormat="1" applyFont="1" applyBorder="1"/>
    <xf numFmtId="0" fontId="11" fillId="0" borderId="6" xfId="0" applyFont="1" applyBorder="1"/>
    <xf numFmtId="0" fontId="11" fillId="0" borderId="15" xfId="4" applyFont="1" applyBorder="1"/>
    <xf numFmtId="172" fontId="11" fillId="0" borderId="2" xfId="0" applyNumberFormat="1" applyFont="1" applyBorder="1"/>
    <xf numFmtId="0" fontId="11" fillId="0" borderId="9" xfId="0" applyFont="1" applyBorder="1"/>
    <xf numFmtId="0" fontId="11" fillId="0" borderId="0" xfId="0" applyFont="1" applyBorder="1"/>
    <xf numFmtId="167" fontId="11" fillId="0" borderId="0" xfId="3" applyNumberFormat="1" applyFont="1" applyBorder="1"/>
    <xf numFmtId="167" fontId="11" fillId="0" borderId="6" xfId="3" applyNumberFormat="1" applyFont="1" applyBorder="1"/>
    <xf numFmtId="0" fontId="11" fillId="0" borderId="2" xfId="0" applyFont="1" applyBorder="1"/>
    <xf numFmtId="167" fontId="11" fillId="0" borderId="2" xfId="3" applyNumberFormat="1" applyFont="1" applyBorder="1"/>
    <xf numFmtId="167" fontId="11" fillId="0" borderId="9" xfId="3" applyNumberFormat="1" applyFont="1" applyBorder="1"/>
    <xf numFmtId="167" fontId="11" fillId="0" borderId="6" xfId="0" applyNumberFormat="1" applyFont="1" applyBorder="1"/>
    <xf numFmtId="167" fontId="11" fillId="0" borderId="9" xfId="0" applyNumberFormat="1" applyFont="1" applyBorder="1"/>
    <xf numFmtId="0" fontId="11" fillId="0" borderId="0" xfId="0" applyFont="1" applyAlignment="1">
      <alignment horizontal="center"/>
    </xf>
    <xf numFmtId="167" fontId="11" fillId="3" borderId="0" xfId="0" applyNumberFormat="1" applyFont="1" applyFill="1" applyBorder="1"/>
    <xf numFmtId="167" fontId="11" fillId="3" borderId="6" xfId="0" applyNumberFormat="1" applyFont="1" applyFill="1" applyBorder="1"/>
    <xf numFmtId="9" fontId="11" fillId="0" borderId="0" xfId="3" applyFont="1" applyAlignment="1">
      <alignment horizontal="right" wrapText="1"/>
    </xf>
    <xf numFmtId="0" fontId="11" fillId="0" borderId="35" xfId="4" applyFont="1" applyBorder="1"/>
    <xf numFmtId="172" fontId="11" fillId="0" borderId="36" xfId="0" applyNumberFormat="1" applyFont="1" applyBorder="1"/>
    <xf numFmtId="0" fontId="11" fillId="0" borderId="36" xfId="0" applyFont="1" applyBorder="1"/>
    <xf numFmtId="167" fontId="11" fillId="0" borderId="36" xfId="3" applyNumberFormat="1" applyFont="1" applyBorder="1"/>
    <xf numFmtId="167" fontId="11" fillId="3" borderId="36" xfId="0" applyNumberFormat="1" applyFont="1" applyFill="1" applyBorder="1"/>
    <xf numFmtId="0" fontId="11" fillId="0" borderId="38" xfId="4" applyFont="1" applyBorder="1"/>
    <xf numFmtId="172" fontId="11" fillId="0" borderId="39" xfId="0" applyNumberFormat="1" applyFont="1" applyBorder="1"/>
    <xf numFmtId="0" fontId="11" fillId="0" borderId="39" xfId="0" applyFont="1" applyBorder="1"/>
    <xf numFmtId="167" fontId="11" fillId="0" borderId="39" xfId="3" applyNumberFormat="1" applyFont="1" applyBorder="1"/>
    <xf numFmtId="167" fontId="11" fillId="3" borderId="39" xfId="0" applyNumberFormat="1" applyFont="1" applyFill="1" applyBorder="1"/>
    <xf numFmtId="167" fontId="11" fillId="3" borderId="41" xfId="0" applyNumberFormat="1" applyFont="1" applyFill="1" applyBorder="1"/>
    <xf numFmtId="167" fontId="11" fillId="3" borderId="42" xfId="0" applyNumberFormat="1" applyFont="1" applyFill="1" applyBorder="1"/>
    <xf numFmtId="167" fontId="11" fillId="0" borderId="0" xfId="0" applyNumberFormat="1" applyFont="1"/>
    <xf numFmtId="167" fontId="11" fillId="0" borderId="0" xfId="3" applyNumberFormat="1" applyFont="1"/>
    <xf numFmtId="0" fontId="11" fillId="0" borderId="13" xfId="0" applyFont="1" applyBorder="1" applyAlignment="1">
      <alignment horizontal="center"/>
    </xf>
    <xf numFmtId="0" fontId="11" fillId="0" borderId="14" xfId="0" applyFont="1" applyBorder="1"/>
    <xf numFmtId="171" fontId="12" fillId="0" borderId="0" xfId="2" applyFont="1"/>
    <xf numFmtId="167" fontId="12" fillId="0" borderId="0" xfId="3" applyNumberFormat="1" applyFont="1"/>
    <xf numFmtId="0" fontId="12" fillId="0" borderId="0" xfId="4" applyFont="1"/>
    <xf numFmtId="9" fontId="12" fillId="0" borderId="0" xfId="3" applyFont="1"/>
    <xf numFmtId="0" fontId="12" fillId="0" borderId="0" xfId="0" applyFont="1"/>
    <xf numFmtId="172" fontId="12" fillId="0" borderId="0" xfId="0" applyNumberFormat="1" applyFont="1" applyBorder="1"/>
    <xf numFmtId="172" fontId="12" fillId="0" borderId="0" xfId="0" applyNumberFormat="1" applyFont="1"/>
    <xf numFmtId="0" fontId="12" fillId="0" borderId="16" xfId="0" applyFont="1" applyBorder="1"/>
    <xf numFmtId="172" fontId="12" fillId="0" borderId="6" xfId="0" applyNumberFormat="1" applyFont="1" applyBorder="1"/>
    <xf numFmtId="0" fontId="12" fillId="0" borderId="15" xfId="0" applyFont="1" applyBorder="1"/>
    <xf numFmtId="172" fontId="12" fillId="0" borderId="9" xfId="0" applyNumberFormat="1" applyFont="1" applyBorder="1"/>
    <xf numFmtId="172" fontId="12" fillId="0" borderId="2" xfId="0" applyNumberFormat="1" applyFont="1" applyBorder="1"/>
    <xf numFmtId="172" fontId="0" fillId="0" borderId="0" xfId="0" applyNumberFormat="1"/>
    <xf numFmtId="0" fontId="13" fillId="0" borderId="0" xfId="0" applyFont="1"/>
    <xf numFmtId="0" fontId="0" fillId="0" borderId="6" xfId="0" applyBorder="1"/>
    <xf numFmtId="0" fontId="0" fillId="0" borderId="9" xfId="0" applyBorder="1"/>
    <xf numFmtId="0" fontId="0" fillId="0" borderId="13" xfId="0" applyBorder="1"/>
    <xf numFmtId="0" fontId="0" fillId="0" borderId="14" xfId="0" applyBorder="1"/>
    <xf numFmtId="0" fontId="5" fillId="0" borderId="21" xfId="0" applyFont="1" applyBorder="1"/>
    <xf numFmtId="0" fontId="14" fillId="0" borderId="10" xfId="0" applyFont="1" applyBorder="1"/>
    <xf numFmtId="167" fontId="11" fillId="0" borderId="15" xfId="0" applyNumberFormat="1" applyFont="1" applyBorder="1"/>
    <xf numFmtId="0" fontId="11" fillId="0" borderId="0" xfId="4" applyFont="1" applyBorder="1"/>
    <xf numFmtId="0" fontId="11" fillId="0" borderId="13" xfId="0" applyFont="1" applyBorder="1"/>
    <xf numFmtId="0" fontId="11" fillId="0" borderId="0" xfId="4" applyFont="1" applyBorder="1" applyAlignment="1">
      <alignment horizontal="center"/>
    </xf>
    <xf numFmtId="172" fontId="11" fillId="0" borderId="0" xfId="4" applyNumberFormat="1" applyFont="1" applyBorder="1"/>
    <xf numFmtId="0" fontId="2" fillId="0" borderId="0" xfId="0" applyFont="1"/>
    <xf numFmtId="0" fontId="17" fillId="0" borderId="0" xfId="0" applyFont="1"/>
    <xf numFmtId="0" fontId="5" fillId="0" borderId="10" xfId="0" applyFont="1" applyBorder="1" applyAlignment="1">
      <alignment horizontal="right"/>
    </xf>
    <xf numFmtId="0" fontId="11" fillId="0" borderId="0" xfId="0" applyFont="1" applyAlignment="1">
      <alignment horizontal="left" vertical="top"/>
    </xf>
    <xf numFmtId="167" fontId="2" fillId="0" borderId="0" xfId="3" applyNumberFormat="1" applyFont="1" applyAlignment="1">
      <alignment horizontal="center" vertical="center"/>
    </xf>
    <xf numFmtId="10" fontId="2" fillId="0" borderId="0" xfId="3" applyNumberFormat="1" applyFont="1" applyAlignment="1">
      <alignment horizontal="center" vertical="center"/>
    </xf>
    <xf numFmtId="10" fontId="12" fillId="0" borderId="6" xfId="3" applyNumberFormat="1" applyFont="1" applyBorder="1"/>
    <xf numFmtId="10" fontId="16" fillId="5" borderId="6" xfId="3" applyNumberFormat="1" applyFont="1" applyFill="1" applyBorder="1"/>
    <xf numFmtId="10" fontId="12" fillId="0" borderId="9" xfId="3" applyNumberFormat="1" applyFont="1" applyBorder="1"/>
    <xf numFmtId="0" fontId="6" fillId="0" borderId="0" xfId="0" applyFont="1"/>
    <xf numFmtId="0" fontId="11" fillId="0" borderId="0" xfId="0" applyFont="1" applyAlignment="1">
      <alignment vertical="top" wrapText="1"/>
    </xf>
    <xf numFmtId="0" fontId="13" fillId="0" borderId="0" xfId="4" applyFont="1" applyFill="1" applyBorder="1"/>
    <xf numFmtId="0" fontId="0" fillId="0" borderId="0" xfId="0" applyAlignment="1">
      <alignment horizontal="right"/>
    </xf>
    <xf numFmtId="0" fontId="20" fillId="0" borderId="0" xfId="0" applyFont="1"/>
    <xf numFmtId="172" fontId="0" fillId="0" borderId="19" xfId="0" applyNumberFormat="1" applyBorder="1"/>
    <xf numFmtId="172" fontId="0" fillId="0" borderId="6" xfId="0" applyNumberFormat="1" applyBorder="1"/>
    <xf numFmtId="172" fontId="0" fillId="0" borderId="9" xfId="0" applyNumberFormat="1" applyBorder="1"/>
    <xf numFmtId="0" fontId="0" fillId="0" borderId="21" xfId="0" applyBorder="1"/>
    <xf numFmtId="172" fontId="0" fillId="0" borderId="21" xfId="0" applyNumberFormat="1" applyBorder="1"/>
    <xf numFmtId="172" fontId="0" fillId="0" borderId="13" xfId="0" applyNumberFormat="1" applyBorder="1"/>
    <xf numFmtId="172" fontId="0" fillId="0" borderId="14" xfId="0" applyNumberFormat="1" applyBorder="1"/>
    <xf numFmtId="0" fontId="2" fillId="0" borderId="10" xfId="0" applyFont="1" applyBorder="1" applyAlignment="1">
      <alignment vertical="top"/>
    </xf>
    <xf numFmtId="0" fontId="2" fillId="0" borderId="10" xfId="0" applyFont="1" applyBorder="1" applyAlignment="1">
      <alignment horizontal="right" vertical="top"/>
    </xf>
    <xf numFmtId="0" fontId="2" fillId="0" borderId="12" xfId="0" applyFont="1" applyBorder="1" applyAlignment="1">
      <alignment horizontal="right" vertical="top"/>
    </xf>
    <xf numFmtId="0" fontId="2" fillId="0" borderId="17" xfId="0" applyFont="1" applyBorder="1" applyAlignment="1">
      <alignment horizontal="right" vertical="top" wrapText="1"/>
    </xf>
    <xf numFmtId="0" fontId="2" fillId="0" borderId="11" xfId="0" applyFont="1" applyBorder="1" applyAlignment="1">
      <alignment horizontal="right" vertical="top" wrapText="1"/>
    </xf>
    <xf numFmtId="0" fontId="2" fillId="0" borderId="12" xfId="0" applyFont="1" applyBorder="1" applyAlignment="1">
      <alignment horizontal="right" vertical="top" wrapText="1"/>
    </xf>
    <xf numFmtId="0" fontId="5" fillId="0" borderId="17" xfId="0" applyFont="1" applyBorder="1" applyAlignment="1">
      <alignment horizontal="right" vertical="top" wrapText="1"/>
    </xf>
    <xf numFmtId="0" fontId="5" fillId="0" borderId="11" xfId="0" applyFont="1" applyBorder="1" applyAlignment="1">
      <alignment horizontal="right" vertical="top" wrapText="1"/>
    </xf>
    <xf numFmtId="0" fontId="5" fillId="0" borderId="12" xfId="0" applyFont="1" applyBorder="1" applyAlignment="1">
      <alignment horizontal="right" vertical="top" wrapText="1"/>
    </xf>
    <xf numFmtId="0" fontId="2" fillId="0" borderId="0" xfId="0" applyFont="1" applyAlignment="1">
      <alignment horizontal="right" vertical="top" wrapText="1"/>
    </xf>
    <xf numFmtId="170" fontId="5" fillId="0" borderId="43" xfId="0" applyNumberFormat="1" applyFont="1" applyBorder="1" applyAlignment="1">
      <alignment horizontal="right"/>
    </xf>
    <xf numFmtId="0" fontId="0" fillId="0" borderId="44" xfId="0" applyBorder="1"/>
    <xf numFmtId="0" fontId="2" fillId="0" borderId="7" xfId="0" applyFont="1" applyBorder="1" applyAlignment="1">
      <alignment horizontal="right"/>
    </xf>
    <xf numFmtId="0" fontId="21" fillId="0" borderId="0" xfId="0" applyFont="1"/>
    <xf numFmtId="0" fontId="20" fillId="0" borderId="10" xfId="0" applyFont="1" applyBorder="1"/>
    <xf numFmtId="0" fontId="20" fillId="0" borderId="10" xfId="0" applyFont="1" applyBorder="1" applyAlignment="1">
      <alignment horizontal="right" vertical="top"/>
    </xf>
    <xf numFmtId="0" fontId="20" fillId="0" borderId="12" xfId="0" applyFont="1" applyBorder="1" applyAlignment="1">
      <alignment horizontal="right" vertical="top"/>
    </xf>
    <xf numFmtId="0" fontId="22" fillId="0" borderId="0" xfId="0" applyFont="1"/>
    <xf numFmtId="0" fontId="20" fillId="0" borderId="17" xfId="0" applyFont="1" applyBorder="1" applyAlignment="1">
      <alignment horizontal="right" vertical="top" wrapText="1"/>
    </xf>
    <xf numFmtId="0" fontId="20" fillId="0" borderId="11" xfId="0" applyFont="1" applyBorder="1" applyAlignment="1">
      <alignment horizontal="right" vertical="top" wrapText="1"/>
    </xf>
    <xf numFmtId="0" fontId="20" fillId="0" borderId="12" xfId="0" applyFont="1" applyBorder="1" applyAlignment="1">
      <alignment horizontal="right" vertical="top" wrapText="1"/>
    </xf>
    <xf numFmtId="0" fontId="20" fillId="0" borderId="43" xfId="0" applyFont="1" applyBorder="1" applyAlignment="1">
      <alignment horizontal="right"/>
    </xf>
    <xf numFmtId="0" fontId="20" fillId="0" borderId="0" xfId="0" applyFont="1" applyAlignment="1">
      <alignment horizontal="right"/>
    </xf>
    <xf numFmtId="0" fontId="20" fillId="0" borderId="4" xfId="0" applyFont="1" applyBorder="1" applyAlignment="1"/>
    <xf numFmtId="0" fontId="20" fillId="0" borderId="0" xfId="0" applyFont="1" applyAlignment="1">
      <alignment horizontal="right" vertical="top" wrapText="1"/>
    </xf>
    <xf numFmtId="0" fontId="20" fillId="0" borderId="8" xfId="0" applyFont="1" applyBorder="1" applyAlignment="1">
      <alignment horizontal="right"/>
    </xf>
    <xf numFmtId="0" fontId="2" fillId="0" borderId="45" xfId="0" applyFont="1" applyBorder="1" applyAlignment="1">
      <alignment horizontal="right"/>
    </xf>
    <xf numFmtId="0" fontId="2" fillId="0" borderId="0" xfId="6" applyAlignment="1">
      <alignment horizontal="center"/>
    </xf>
    <xf numFmtId="0" fontId="2" fillId="0" borderId="0" xfId="6"/>
    <xf numFmtId="0" fontId="21" fillId="0" borderId="0" xfId="6" applyFont="1" applyAlignment="1">
      <alignment horizontal="left" vertical="top"/>
    </xf>
    <xf numFmtId="0" fontId="2" fillId="0" borderId="0" xfId="6" applyBorder="1" applyAlignment="1">
      <alignment horizontal="center" vertical="top" wrapText="1"/>
    </xf>
    <xf numFmtId="0" fontId="2" fillId="0" borderId="0" xfId="6" applyAlignment="1">
      <alignment vertical="top" wrapText="1"/>
    </xf>
    <xf numFmtId="0" fontId="2" fillId="0" borderId="0" xfId="6" applyFont="1" applyBorder="1" applyAlignment="1">
      <alignment horizontal="center" vertical="top" wrapText="1"/>
    </xf>
    <xf numFmtId="0" fontId="20" fillId="0" borderId="2" xfId="6" applyFont="1" applyBorder="1" applyAlignment="1">
      <alignment horizontal="center" wrapText="1"/>
    </xf>
    <xf numFmtId="0" fontId="2" fillId="0" borderId="0" xfId="6" applyAlignment="1">
      <alignment horizontal="center" wrapText="1"/>
    </xf>
    <xf numFmtId="0" fontId="2" fillId="0" borderId="0" xfId="6" applyAlignment="1">
      <alignment wrapText="1"/>
    </xf>
    <xf numFmtId="0" fontId="2" fillId="0" borderId="0" xfId="6" applyAlignment="1">
      <alignment horizontal="right"/>
    </xf>
    <xf numFmtId="0" fontId="2" fillId="0" borderId="0" xfId="6" applyBorder="1" applyAlignment="1">
      <alignment horizontal="center"/>
    </xf>
    <xf numFmtId="0" fontId="21" fillId="0" borderId="0" xfId="6" applyFont="1" applyAlignment="1">
      <alignment horizontal="left" vertical="top" wrapText="1"/>
    </xf>
    <xf numFmtId="0" fontId="2" fillId="0" borderId="0" xfId="6" applyFont="1" applyAlignment="1">
      <alignment wrapText="1"/>
    </xf>
    <xf numFmtId="0" fontId="3" fillId="0" borderId="0" xfId="6" applyFont="1" applyBorder="1" applyAlignment="1">
      <alignment horizontal="right" vertical="top"/>
    </xf>
    <xf numFmtId="0" fontId="2" fillId="0" borderId="0" xfId="6" applyAlignment="1">
      <alignment vertical="top"/>
    </xf>
    <xf numFmtId="0" fontId="20" fillId="0" borderId="2" xfId="6" applyFont="1" applyBorder="1" applyAlignment="1">
      <alignment horizontal="right"/>
    </xf>
    <xf numFmtId="10" fontId="2" fillId="0" borderId="0" xfId="6" applyNumberFormat="1" applyAlignment="1">
      <alignment horizontal="center"/>
    </xf>
    <xf numFmtId="0" fontId="20" fillId="0" borderId="2" xfId="6" applyFont="1" applyBorder="1" applyAlignment="1">
      <alignment horizontal="right" wrapText="1"/>
    </xf>
    <xf numFmtId="1" fontId="2" fillId="0" borderId="0" xfId="6" applyNumberFormat="1" applyAlignment="1">
      <alignment horizontal="center"/>
    </xf>
    <xf numFmtId="1" fontId="2" fillId="0" borderId="0" xfId="6" applyNumberFormat="1"/>
    <xf numFmtId="0" fontId="2" fillId="0" borderId="0" xfId="6" applyFont="1" applyAlignment="1">
      <alignment vertical="top" wrapText="1"/>
    </xf>
    <xf numFmtId="0" fontId="2" fillId="0" borderId="0" xfId="0" applyFont="1" applyAlignment="1">
      <alignment horizontal="right"/>
    </xf>
    <xf numFmtId="0" fontId="2" fillId="0" borderId="0" xfId="6" applyFont="1" applyAlignment="1">
      <alignment horizontal="right" vertical="top"/>
    </xf>
    <xf numFmtId="2" fontId="23" fillId="0" borderId="11" xfId="0" applyNumberFormat="1" applyFont="1" applyBorder="1"/>
    <xf numFmtId="167" fontId="23" fillId="0" borderId="11" xfId="3" applyNumberFormat="1" applyFont="1" applyBorder="1"/>
    <xf numFmtId="2" fontId="23" fillId="0" borderId="7" xfId="0" applyNumberFormat="1" applyFont="1" applyBorder="1"/>
    <xf numFmtId="2" fontId="23" fillId="0" borderId="7" xfId="0" applyNumberFormat="1" applyFont="1" applyBorder="1" applyAlignment="1">
      <alignment horizontal="right"/>
    </xf>
    <xf numFmtId="2" fontId="23" fillId="0" borderId="8" xfId="0" applyNumberFormat="1" applyFont="1" applyBorder="1" applyAlignment="1">
      <alignment horizontal="right"/>
    </xf>
    <xf numFmtId="169" fontId="23" fillId="0" borderId="11" xfId="0" applyNumberFormat="1" applyFont="1" applyBorder="1"/>
    <xf numFmtId="169" fontId="23" fillId="0" borderId="7" xfId="0" applyNumberFormat="1" applyFont="1" applyBorder="1"/>
    <xf numFmtId="169" fontId="23" fillId="0" borderId="7" xfId="0" applyNumberFormat="1" applyFont="1" applyBorder="1" applyAlignment="1">
      <alignment horizontal="right"/>
    </xf>
    <xf numFmtId="0" fontId="24" fillId="0" borderId="0" xfId="0" applyFont="1"/>
    <xf numFmtId="0" fontId="2" fillId="0" borderId="21" xfId="0" applyFont="1" applyBorder="1"/>
    <xf numFmtId="0" fontId="2" fillId="0" borderId="13" xfId="0" applyFont="1" applyBorder="1"/>
    <xf numFmtId="0" fontId="2" fillId="0" borderId="14" xfId="0" applyFont="1" applyBorder="1"/>
    <xf numFmtId="0" fontId="0" fillId="0" borderId="13" xfId="0" applyBorder="1"/>
    <xf numFmtId="0" fontId="0" fillId="0" borderId="14" xfId="0" applyBorder="1"/>
    <xf numFmtId="0" fontId="20" fillId="0" borderId="10" xfId="0" applyFont="1" applyBorder="1" applyAlignment="1">
      <alignment horizontal="right" vertical="top" wrapText="1"/>
    </xf>
    <xf numFmtId="0" fontId="2" fillId="0" borderId="10" xfId="0" applyFont="1" applyBorder="1" applyAlignment="1">
      <alignment horizontal="right" vertical="top" wrapText="1"/>
    </xf>
    <xf numFmtId="0" fontId="23" fillId="0" borderId="0" xfId="0" applyFont="1"/>
    <xf numFmtId="0" fontId="11" fillId="0" borderId="0" xfId="0" applyFont="1" applyAlignment="1">
      <alignment horizontal="left" vertical="top"/>
    </xf>
    <xf numFmtId="0" fontId="11" fillId="0" borderId="0" xfId="0" applyFont="1" applyAlignment="1">
      <alignment horizontal="right" vertical="top" wrapText="1"/>
    </xf>
    <xf numFmtId="173" fontId="0" fillId="0" borderId="0" xfId="0" applyNumberFormat="1"/>
    <xf numFmtId="0" fontId="30" fillId="0" borderId="0" xfId="0" applyFont="1" applyAlignment="1">
      <alignment horizontal="right"/>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center"/>
    </xf>
    <xf numFmtId="0" fontId="28" fillId="0" borderId="0" xfId="0" applyFont="1" applyAlignment="1">
      <alignment horizontal="right"/>
    </xf>
    <xf numFmtId="0" fontId="28" fillId="0" borderId="0" xfId="0" applyFont="1" applyAlignment="1">
      <alignment horizontal="center"/>
    </xf>
    <xf numFmtId="0" fontId="0" fillId="0" borderId="18" xfId="0" applyBorder="1"/>
    <xf numFmtId="0" fontId="23" fillId="7" borderId="46" xfId="0" applyFont="1" applyFill="1" applyBorder="1" applyAlignment="1">
      <alignment horizont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 fontId="0" fillId="0" borderId="0" xfId="0" applyNumberFormat="1" applyBorder="1" applyAlignment="1">
      <alignment horizontal="center" vertical="center"/>
    </xf>
    <xf numFmtId="1" fontId="0" fillId="0" borderId="6" xfId="0" applyNumberFormat="1" applyBorder="1" applyAlignment="1">
      <alignment horizontal="center" vertical="center"/>
    </xf>
    <xf numFmtId="1" fontId="0" fillId="0" borderId="15" xfId="0" applyNumberFormat="1" applyBorder="1" applyAlignment="1">
      <alignment horizontal="center" vertical="center"/>
    </xf>
    <xf numFmtId="1" fontId="0" fillId="0" borderId="9" xfId="0" applyNumberFormat="1" applyBorder="1" applyAlignment="1">
      <alignment horizontal="center" vertical="center"/>
    </xf>
    <xf numFmtId="0" fontId="2" fillId="0" borderId="0" xfId="0" applyFont="1" applyAlignment="1">
      <alignment horizontal="right" wrapText="1"/>
    </xf>
    <xf numFmtId="0" fontId="20" fillId="0" borderId="0" xfId="0" applyFont="1" applyAlignment="1">
      <alignment horizontal="right" wrapText="1"/>
    </xf>
    <xf numFmtId="171" fontId="0" fillId="0" borderId="0" xfId="0" applyNumberFormat="1"/>
    <xf numFmtId="174" fontId="2" fillId="0" borderId="0" xfId="2" applyNumberFormat="1"/>
    <xf numFmtId="174" fontId="0" fillId="0" borderId="0" xfId="2" applyNumberFormat="1" applyFont="1"/>
    <xf numFmtId="1" fontId="0" fillId="0" borderId="19" xfId="0" applyNumberFormat="1" applyBorder="1" applyAlignment="1">
      <alignment horizontal="center" vertical="center"/>
    </xf>
    <xf numFmtId="0" fontId="12" fillId="0" borderId="0" xfId="4" applyFont="1" applyAlignment="1">
      <alignment horizontal="right" vertical="top" wrapText="1"/>
    </xf>
    <xf numFmtId="0" fontId="12" fillId="0" borderId="0" xfId="0" applyFont="1" applyAlignment="1">
      <alignment horizontal="right" vertical="top" wrapText="1"/>
    </xf>
    <xf numFmtId="0" fontId="21" fillId="0" borderId="0" xfId="0" applyFont="1" applyAlignment="1">
      <alignment horizontal="center" vertical="center"/>
    </xf>
    <xf numFmtId="0" fontId="33" fillId="0" borderId="0" xfId="0" applyFont="1"/>
    <xf numFmtId="0" fontId="11" fillId="0" borderId="16" xfId="0" applyFont="1" applyBorder="1" applyAlignment="1">
      <alignment horizontal="right" wrapText="1"/>
    </xf>
    <xf numFmtId="0" fontId="20" fillId="0" borderId="15" xfId="4" applyFont="1" applyBorder="1" applyAlignment="1">
      <alignment horizontal="left" wrapText="1"/>
    </xf>
    <xf numFmtId="0" fontId="20" fillId="0" borderId="2" xfId="0" applyFont="1" applyBorder="1" applyAlignment="1">
      <alignment horizontal="right" wrapText="1"/>
    </xf>
    <xf numFmtId="0" fontId="20" fillId="0" borderId="9" xfId="0" applyFont="1" applyBorder="1" applyAlignment="1">
      <alignment horizontal="right" wrapText="1"/>
    </xf>
    <xf numFmtId="0" fontId="20" fillId="0" borderId="47" xfId="4" applyFont="1" applyBorder="1" applyAlignment="1">
      <alignment horizontal="left" wrapText="1"/>
    </xf>
    <xf numFmtId="0" fontId="20" fillId="0" borderId="0" xfId="0" applyFont="1" applyBorder="1" applyAlignment="1">
      <alignment horizontal="right" wrapText="1"/>
    </xf>
    <xf numFmtId="0" fontId="2" fillId="0" borderId="0" xfId="0" applyFont="1" applyAlignment="1">
      <alignment horizontal="right" vertical="top"/>
    </xf>
    <xf numFmtId="0" fontId="20" fillId="0" borderId="0" xfId="0" applyFont="1" applyAlignment="1">
      <alignment horizontal="right" vertical="top"/>
    </xf>
    <xf numFmtId="0" fontId="31" fillId="4" borderId="0" xfId="0" applyFont="1" applyFill="1" applyBorder="1" applyAlignment="1">
      <alignment horizontal="right" wrapText="1"/>
    </xf>
    <xf numFmtId="0" fontId="31" fillId="4" borderId="6" xfId="0" applyFont="1" applyFill="1" applyBorder="1" applyAlignment="1">
      <alignment horizontal="right" wrapText="1"/>
    </xf>
    <xf numFmtId="0" fontId="20" fillId="0" borderId="2" xfId="0" applyFont="1" applyBorder="1" applyAlignment="1">
      <alignment horizontal="right" vertical="top" wrapText="1"/>
    </xf>
    <xf numFmtId="0" fontId="20" fillId="0" borderId="9" xfId="0" applyFont="1" applyBorder="1" applyAlignment="1">
      <alignment horizontal="right" vertical="top" wrapText="1"/>
    </xf>
    <xf numFmtId="0" fontId="11" fillId="0" borderId="18" xfId="0" applyFont="1" applyBorder="1" applyAlignment="1">
      <alignment horizontal="right" vertical="top" wrapText="1"/>
    </xf>
    <xf numFmtId="0" fontId="11" fillId="0" borderId="19" xfId="0" applyFont="1" applyBorder="1" applyAlignment="1">
      <alignment horizontal="right" vertical="top" wrapText="1"/>
    </xf>
    <xf numFmtId="0" fontId="27" fillId="0" borderId="37" xfId="0" applyFont="1" applyBorder="1" applyAlignment="1">
      <alignment horizontal="center"/>
    </xf>
    <xf numFmtId="0" fontId="27" fillId="0" borderId="40" xfId="0" applyFont="1" applyBorder="1" applyAlignment="1">
      <alignment horizontal="center"/>
    </xf>
    <xf numFmtId="0" fontId="20" fillId="0" borderId="48" xfId="4" applyFont="1" applyBorder="1" applyAlignment="1">
      <alignment horizontal="left" wrapText="1"/>
    </xf>
    <xf numFmtId="0" fontId="11" fillId="0" borderId="49" xfId="4" applyFont="1" applyBorder="1"/>
    <xf numFmtId="172" fontId="11" fillId="0" borderId="50" xfId="0" applyNumberFormat="1" applyFont="1" applyBorder="1"/>
    <xf numFmtId="0" fontId="11" fillId="0" borderId="50" xfId="0" applyFont="1" applyBorder="1"/>
    <xf numFmtId="167" fontId="11" fillId="0" borderId="50" xfId="3" applyNumberFormat="1" applyFont="1" applyBorder="1"/>
    <xf numFmtId="167" fontId="11" fillId="3" borderId="50" xfId="0" applyNumberFormat="1" applyFont="1" applyFill="1" applyBorder="1"/>
    <xf numFmtId="0" fontId="26" fillId="0" borderId="51" xfId="0" applyFont="1" applyBorder="1" applyAlignment="1">
      <alignment horizontal="center"/>
    </xf>
    <xf numFmtId="0" fontId="11" fillId="0" borderId="52" xfId="4" applyFont="1" applyBorder="1"/>
    <xf numFmtId="0" fontId="26" fillId="0" borderId="53" xfId="0" applyFont="1" applyBorder="1" applyAlignment="1">
      <alignment horizontal="center"/>
    </xf>
    <xf numFmtId="0" fontId="11" fillId="0" borderId="54" xfId="4" applyFont="1" applyBorder="1"/>
    <xf numFmtId="172" fontId="11" fillId="0" borderId="55" xfId="0" applyNumberFormat="1" applyFont="1" applyBorder="1"/>
    <xf numFmtId="0" fontId="11" fillId="0" borderId="55" xfId="0" applyFont="1" applyBorder="1"/>
    <xf numFmtId="167" fontId="11" fillId="0" borderId="55" xfId="3" applyNumberFormat="1" applyFont="1" applyBorder="1"/>
    <xf numFmtId="167" fontId="11" fillId="3" borderId="55" xfId="0" applyNumberFormat="1" applyFont="1" applyFill="1" applyBorder="1"/>
    <xf numFmtId="0" fontId="26" fillId="0" borderId="56" xfId="0" applyFont="1" applyBorder="1" applyAlignment="1">
      <alignment horizontal="center"/>
    </xf>
    <xf numFmtId="0" fontId="2" fillId="0" borderId="0" xfId="0" applyFont="1" applyBorder="1" applyAlignment="1">
      <alignment horizontal="center"/>
    </xf>
    <xf numFmtId="167" fontId="11" fillId="3" borderId="57" xfId="0" applyNumberFormat="1" applyFont="1" applyFill="1" applyBorder="1"/>
    <xf numFmtId="167" fontId="11" fillId="3" borderId="58" xfId="0" applyNumberFormat="1" applyFont="1" applyFill="1" applyBorder="1"/>
    <xf numFmtId="0" fontId="11" fillId="0" borderId="21" xfId="0" applyFont="1" applyBorder="1"/>
    <xf numFmtId="0" fontId="34" fillId="0" borderId="0" xfId="0" applyFont="1"/>
    <xf numFmtId="0" fontId="2" fillId="0" borderId="14" xfId="0" applyFont="1" applyBorder="1" applyAlignment="1">
      <alignment horizontal="center"/>
    </xf>
    <xf numFmtId="0" fontId="5" fillId="0" borderId="18" xfId="0" applyFont="1" applyBorder="1"/>
    <xf numFmtId="0" fontId="22" fillId="0" borderId="0" xfId="0" applyFont="1" applyBorder="1"/>
    <xf numFmtId="0" fontId="22" fillId="0" borderId="2" xfId="0" applyFont="1" applyBorder="1"/>
    <xf numFmtId="0" fontId="5" fillId="0" borderId="21" xfId="0" applyFont="1" applyBorder="1" applyAlignment="1">
      <alignment vertical="top"/>
    </xf>
    <xf numFmtId="0" fontId="20" fillId="0" borderId="18" xfId="0" applyFont="1" applyBorder="1" applyAlignment="1">
      <alignment vertical="top" wrapText="1"/>
    </xf>
    <xf numFmtId="0" fontId="20" fillId="0" borderId="0" xfId="0" applyFont="1" applyBorder="1" applyAlignment="1">
      <alignment vertical="top" wrapText="1"/>
    </xf>
    <xf numFmtId="0" fontId="20" fillId="0" borderId="2" xfId="0" applyFont="1" applyBorder="1" applyAlignment="1">
      <alignment vertical="top" wrapText="1"/>
    </xf>
    <xf numFmtId="2" fontId="0" fillId="0" borderId="18" xfId="1" applyNumberFormat="1" applyFont="1" applyBorder="1" applyAlignment="1">
      <alignment vertical="top"/>
    </xf>
    <xf numFmtId="2" fontId="0" fillId="0" borderId="19" xfId="1" applyNumberFormat="1" applyFont="1" applyBorder="1" applyAlignment="1">
      <alignment vertical="top"/>
    </xf>
    <xf numFmtId="2" fontId="0" fillId="0" borderId="0" xfId="1" applyNumberFormat="1" applyFont="1" applyBorder="1" applyAlignment="1">
      <alignment vertical="top"/>
    </xf>
    <xf numFmtId="2" fontId="0" fillId="0" borderId="6" xfId="1" applyNumberFormat="1" applyFont="1" applyBorder="1" applyAlignment="1">
      <alignment vertical="top"/>
    </xf>
    <xf numFmtId="167" fontId="5" fillId="0" borderId="2" xfId="3" applyNumberFormat="1" applyFont="1" applyBorder="1" applyAlignment="1">
      <alignment vertical="top"/>
    </xf>
    <xf numFmtId="167" fontId="5" fillId="0" borderId="9" xfId="3" applyNumberFormat="1" applyFont="1" applyBorder="1" applyAlignment="1">
      <alignment vertical="top"/>
    </xf>
    <xf numFmtId="0" fontId="11" fillId="0" borderId="2" xfId="0" applyFont="1" applyBorder="1" applyAlignment="1">
      <alignment horizontal="right"/>
    </xf>
    <xf numFmtId="0" fontId="11" fillId="0" borderId="9" xfId="0" applyFont="1" applyBorder="1" applyAlignment="1">
      <alignment horizontal="right"/>
    </xf>
    <xf numFmtId="0" fontId="11" fillId="0" borderId="0" xfId="0" applyFont="1" applyAlignment="1">
      <alignment horizontal="right" vertical="top"/>
    </xf>
    <xf numFmtId="0" fontId="0" fillId="0" borderId="0" xfId="0" applyAlignment="1">
      <alignment horizontal="right" vertical="top"/>
    </xf>
    <xf numFmtId="0" fontId="0" fillId="0" borderId="0" xfId="0" applyAlignment="1">
      <alignment horizontal="right"/>
    </xf>
    <xf numFmtId="0" fontId="11" fillId="0" borderId="20" xfId="4" applyFont="1" applyBorder="1" applyAlignment="1">
      <alignment horizontal="left" wrapText="1"/>
    </xf>
    <xf numFmtId="0" fontId="11" fillId="0" borderId="18" xfId="0" applyFont="1" applyBorder="1" applyAlignment="1">
      <alignment horizontal="right" wrapText="1"/>
    </xf>
    <xf numFmtId="0" fontId="11" fillId="0" borderId="19" xfId="0" applyFont="1" applyBorder="1" applyAlignment="1">
      <alignment horizontal="right" wrapText="1"/>
    </xf>
    <xf numFmtId="0" fontId="2" fillId="0" borderId="18" xfId="0" applyFont="1" applyBorder="1" applyAlignment="1">
      <alignment horizontal="right" wrapText="1"/>
    </xf>
    <xf numFmtId="0" fontId="2" fillId="0" borderId="19" xfId="0" applyFont="1" applyBorder="1" applyAlignment="1">
      <alignment horizontal="right" wrapText="1"/>
    </xf>
    <xf numFmtId="0" fontId="15" fillId="4" borderId="18" xfId="0" applyFont="1" applyFill="1" applyBorder="1" applyAlignment="1">
      <alignment horizontal="right" wrapText="1"/>
    </xf>
    <xf numFmtId="0" fontId="15" fillId="4" borderId="19" xfId="0" applyFont="1" applyFill="1" applyBorder="1" applyAlignment="1">
      <alignment horizontal="right" wrapText="1"/>
    </xf>
    <xf numFmtId="0" fontId="31" fillId="4" borderId="2" xfId="0" applyFont="1" applyFill="1" applyBorder="1" applyAlignment="1">
      <alignment horizontal="right" wrapText="1"/>
    </xf>
    <xf numFmtId="0" fontId="31" fillId="4" borderId="9" xfId="0" applyFont="1" applyFill="1" applyBorder="1" applyAlignment="1">
      <alignment horizontal="right" wrapText="1"/>
    </xf>
    <xf numFmtId="0" fontId="11" fillId="0" borderId="20" xfId="4" applyFont="1" applyBorder="1"/>
    <xf numFmtId="172" fontId="11" fillId="0" borderId="18" xfId="4" applyNumberFormat="1" applyFont="1" applyBorder="1"/>
    <xf numFmtId="0" fontId="11" fillId="0" borderId="18" xfId="4" applyFont="1" applyBorder="1"/>
    <xf numFmtId="167" fontId="11" fillId="0" borderId="18" xfId="3" applyNumberFormat="1" applyFont="1" applyBorder="1"/>
    <xf numFmtId="167" fontId="11" fillId="0" borderId="19" xfId="3" applyNumberFormat="1" applyFont="1" applyBorder="1"/>
    <xf numFmtId="172" fontId="11" fillId="0" borderId="2" xfId="4" applyNumberFormat="1" applyFont="1" applyBorder="1"/>
    <xf numFmtId="0" fontId="11" fillId="0" borderId="2" xfId="4" applyFont="1" applyBorder="1"/>
    <xf numFmtId="171" fontId="12" fillId="0" borderId="20" xfId="2" applyFont="1" applyBorder="1" applyAlignment="1">
      <alignment horizontal="right" wrapText="1"/>
    </xf>
    <xf numFmtId="167" fontId="12" fillId="0" borderId="19" xfId="3" applyNumberFormat="1" applyFont="1" applyBorder="1" applyAlignment="1">
      <alignment horizontal="right" wrapText="1"/>
    </xf>
    <xf numFmtId="167" fontId="12" fillId="0" borderId="18" xfId="3" applyNumberFormat="1" applyFont="1" applyBorder="1" applyAlignment="1">
      <alignment horizontal="right" wrapText="1"/>
    </xf>
    <xf numFmtId="0" fontId="12" fillId="0" borderId="19" xfId="0" applyFont="1" applyBorder="1" applyAlignment="1">
      <alignment horizontal="right" wrapText="1"/>
    </xf>
    <xf numFmtId="171" fontId="33" fillId="0" borderId="16" xfId="2" applyFont="1" applyBorder="1" applyAlignment="1">
      <alignment horizontal="right" wrapText="1"/>
    </xf>
    <xf numFmtId="167" fontId="33" fillId="0" borderId="6" xfId="3" applyNumberFormat="1" applyFont="1" applyBorder="1" applyAlignment="1">
      <alignment horizontal="right" wrapText="1"/>
    </xf>
    <xf numFmtId="167" fontId="33" fillId="0" borderId="0" xfId="3" applyNumberFormat="1" applyFont="1" applyBorder="1" applyAlignment="1">
      <alignment horizontal="right" wrapText="1"/>
    </xf>
    <xf numFmtId="167" fontId="9" fillId="0" borderId="0" xfId="3" applyNumberFormat="1" applyFont="1" applyAlignment="1">
      <alignment horizontal="center" vertical="center"/>
    </xf>
    <xf numFmtId="0" fontId="9" fillId="0" borderId="0" xfId="0" applyFont="1" applyAlignment="1">
      <alignment horizontal="center" vertical="center"/>
    </xf>
    <xf numFmtId="0" fontId="5" fillId="0" borderId="13" xfId="0" applyFont="1" applyBorder="1" applyAlignment="1">
      <alignment vertical="top" wrapText="1"/>
    </xf>
    <xf numFmtId="0" fontId="5" fillId="0" borderId="14" xfId="0" applyFont="1" applyBorder="1" applyAlignment="1">
      <alignment vertical="top" wrapText="1"/>
    </xf>
    <xf numFmtId="167" fontId="29" fillId="0" borderId="2" xfId="3" applyNumberFormat="1" applyFont="1" applyBorder="1" applyAlignment="1">
      <alignment vertical="top"/>
    </xf>
    <xf numFmtId="167" fontId="23" fillId="0" borderId="2" xfId="3" applyNumberFormat="1" applyFont="1" applyBorder="1" applyAlignment="1">
      <alignment vertical="top"/>
    </xf>
    <xf numFmtId="167" fontId="0" fillId="0" borderId="0" xfId="0" applyNumberFormat="1"/>
    <xf numFmtId="0" fontId="35" fillId="0" borderId="32" xfId="0" applyFont="1" applyBorder="1" applyAlignment="1">
      <alignment horizontal="center"/>
    </xf>
    <xf numFmtId="0" fontId="35" fillId="0" borderId="29" xfId="0" applyFont="1" applyBorder="1" applyAlignment="1">
      <alignment horizontal="center"/>
    </xf>
    <xf numFmtId="0" fontId="36" fillId="0" borderId="33" xfId="0" applyFont="1" applyBorder="1" applyAlignment="1">
      <alignment horizontal="center"/>
    </xf>
    <xf numFmtId="0" fontId="36" fillId="0" borderId="30" xfId="0" applyFont="1" applyBorder="1" applyAlignment="1">
      <alignment horizontal="center"/>
    </xf>
    <xf numFmtId="0" fontId="37" fillId="0" borderId="34" xfId="0" applyFont="1" applyBorder="1" applyAlignment="1">
      <alignment horizontal="center"/>
    </xf>
    <xf numFmtId="0" fontId="37" fillId="0" borderId="31" xfId="0" applyFont="1" applyBorder="1" applyAlignment="1">
      <alignment horizontal="center"/>
    </xf>
    <xf numFmtId="0" fontId="39" fillId="8" borderId="22" xfId="0" applyFont="1" applyFill="1" applyBorder="1" applyAlignment="1">
      <alignment horizontal="center" vertical="center"/>
    </xf>
    <xf numFmtId="0" fontId="39" fillId="9" borderId="8" xfId="0" applyFont="1" applyFill="1" applyBorder="1" applyAlignment="1">
      <alignment horizontal="center" vertical="center"/>
    </xf>
    <xf numFmtId="0" fontId="39" fillId="5" borderId="23" xfId="0" applyFont="1" applyFill="1" applyBorder="1" applyAlignment="1">
      <alignment horizontal="center" vertical="center"/>
    </xf>
    <xf numFmtId="0" fontId="39" fillId="5" borderId="25" xfId="0" applyFont="1" applyFill="1" applyBorder="1" applyAlignment="1">
      <alignment horizontal="center" vertical="center"/>
    </xf>
    <xf numFmtId="0" fontId="39" fillId="5" borderId="26" xfId="0" applyFont="1" applyFill="1" applyBorder="1" applyAlignment="1">
      <alignment horizontal="center" vertical="center"/>
    </xf>
    <xf numFmtId="0" fontId="39" fillId="5" borderId="27" xfId="0" applyFont="1" applyFill="1" applyBorder="1" applyAlignment="1">
      <alignment horizontal="center" vertical="center"/>
    </xf>
    <xf numFmtId="0" fontId="39" fillId="5" borderId="28" xfId="0" applyFont="1" applyFill="1" applyBorder="1" applyAlignment="1">
      <alignment horizontal="center" vertical="center"/>
    </xf>
    <xf numFmtId="0" fontId="38" fillId="9" borderId="24" xfId="0" applyFont="1" applyFill="1" applyBorder="1" applyAlignment="1">
      <alignment horizontal="center" vertical="center"/>
    </xf>
    <xf numFmtId="0" fontId="38" fillId="9" borderId="5" xfId="0" applyFont="1" applyFill="1" applyBorder="1" applyAlignment="1">
      <alignment horizontal="center" vertical="center"/>
    </xf>
    <xf numFmtId="0" fontId="11" fillId="0" borderId="0" xfId="0" applyFont="1" applyFill="1" applyBorder="1" applyAlignment="1">
      <alignment horizontal="center"/>
    </xf>
    <xf numFmtId="171" fontId="2" fillId="10" borderId="0" xfId="3" applyNumberFormat="1" applyFont="1" applyFill="1"/>
    <xf numFmtId="171" fontId="2" fillId="10" borderId="0" xfId="2" applyFont="1" applyFill="1"/>
    <xf numFmtId="171" fontId="2" fillId="11" borderId="0" xfId="3" applyNumberFormat="1" applyFont="1" applyFill="1"/>
    <xf numFmtId="171" fontId="2" fillId="11" borderId="0" xfId="2" applyFont="1" applyFill="1"/>
    <xf numFmtId="166" fontId="5" fillId="10" borderId="0" xfId="0" applyNumberFormat="1" applyFont="1" applyFill="1"/>
    <xf numFmtId="166" fontId="5" fillId="11" borderId="0" xfId="3" applyNumberFormat="1" applyFont="1" applyFill="1"/>
    <xf numFmtId="0" fontId="5" fillId="10" borderId="0" xfId="0" applyFont="1" applyFill="1" applyAlignment="1">
      <alignment horizontal="right" wrapText="1"/>
    </xf>
    <xf numFmtId="0" fontId="5" fillId="11" borderId="0" xfId="0" applyFont="1" applyFill="1" applyAlignment="1">
      <alignment horizontal="right" wrapText="1"/>
    </xf>
    <xf numFmtId="0" fontId="26" fillId="0" borderId="0" xfId="0" applyFont="1" applyAlignment="1">
      <alignment horizontal="right"/>
    </xf>
    <xf numFmtId="171" fontId="26" fillId="0" borderId="0" xfId="0" applyNumberFormat="1" applyFont="1"/>
    <xf numFmtId="0" fontId="9" fillId="0" borderId="0" xfId="0" applyFont="1" applyAlignment="1">
      <alignment vertical="top" wrapText="1"/>
    </xf>
    <xf numFmtId="171" fontId="2" fillId="0" borderId="10" xfId="2" applyBorder="1"/>
    <xf numFmtId="171" fontId="2" fillId="11" borderId="12" xfId="2" applyFont="1" applyFill="1" applyBorder="1"/>
    <xf numFmtId="171" fontId="2" fillId="10" borderId="10" xfId="2" applyFont="1" applyFill="1" applyBorder="1"/>
    <xf numFmtId="10" fontId="2" fillId="0" borderId="0" xfId="3" applyNumberFormat="1"/>
    <xf numFmtId="10" fontId="2" fillId="0" borderId="0" xfId="0" applyNumberFormat="1" applyFont="1" applyAlignment="1">
      <alignment vertical="top" wrapText="1"/>
    </xf>
    <xf numFmtId="10" fontId="2" fillId="0" borderId="0" xfId="3" applyNumberFormat="1" applyFont="1" applyAlignment="1">
      <alignment vertical="top" wrapText="1"/>
    </xf>
    <xf numFmtId="0" fontId="20" fillId="0" borderId="0" xfId="0" applyFont="1" applyAlignment="1">
      <alignment horizontal="left"/>
    </xf>
    <xf numFmtId="0" fontId="24" fillId="0" borderId="0" xfId="0" applyFont="1" applyAlignment="1">
      <alignment horizontal="left" vertical="top"/>
    </xf>
    <xf numFmtId="0" fontId="20" fillId="0" borderId="0" xfId="0" applyFont="1" applyAlignment="1">
      <alignment vertical="top" wrapText="1"/>
    </xf>
    <xf numFmtId="0" fontId="32" fillId="0" borderId="0" xfId="0" applyFont="1"/>
    <xf numFmtId="0" fontId="20" fillId="0" borderId="0" xfId="6" applyFont="1"/>
    <xf numFmtId="0" fontId="20" fillId="0" borderId="0" xfId="0" applyFont="1" applyAlignment="1">
      <alignment vertical="top"/>
    </xf>
    <xf numFmtId="0" fontId="2" fillId="0" borderId="0" xfId="6" applyFont="1" applyBorder="1" applyAlignment="1">
      <alignment horizontal="right" vertical="top" wrapText="1"/>
    </xf>
    <xf numFmtId="0" fontId="20" fillId="0" borderId="29" xfId="0" applyFont="1" applyBorder="1"/>
    <xf numFmtId="0" fontId="20" fillId="0" borderId="30" xfId="0" applyFont="1" applyBorder="1"/>
    <xf numFmtId="0" fontId="20" fillId="0" borderId="31" xfId="0" applyFont="1" applyBorder="1"/>
    <xf numFmtId="0" fontId="20" fillId="0" borderId="33" xfId="0" applyFont="1" applyBorder="1" applyAlignment="1">
      <alignment horizontal="center" vertical="top"/>
    </xf>
    <xf numFmtId="0" fontId="20" fillId="0" borderId="34" xfId="0" applyFont="1" applyBorder="1" applyAlignment="1">
      <alignment horizontal="center" vertical="top"/>
    </xf>
    <xf numFmtId="2" fontId="0" fillId="0" borderId="8" xfId="0" applyNumberFormat="1" applyBorder="1" applyAlignment="1">
      <alignment horizontal="center" vertical="top"/>
    </xf>
    <xf numFmtId="2" fontId="0" fillId="0" borderId="23" xfId="0" applyNumberFormat="1" applyBorder="1" applyAlignment="1">
      <alignment horizontal="center" vertical="top"/>
    </xf>
    <xf numFmtId="2" fontId="0" fillId="0" borderId="5" xfId="0" applyNumberFormat="1" applyBorder="1" applyAlignment="1">
      <alignment horizontal="center" vertical="top"/>
    </xf>
    <xf numFmtId="2" fontId="0" fillId="0" borderId="25" xfId="0" applyNumberFormat="1" applyBorder="1" applyAlignment="1">
      <alignment horizontal="center" vertical="top"/>
    </xf>
    <xf numFmtId="2" fontId="0" fillId="0" borderId="28" xfId="0" applyNumberFormat="1" applyBorder="1" applyAlignment="1">
      <alignment horizontal="center" vertical="top"/>
    </xf>
    <xf numFmtId="2" fontId="2" fillId="0" borderId="26" xfId="0" applyNumberFormat="1" applyFont="1" applyBorder="1" applyAlignment="1">
      <alignment horizontal="center" vertical="top"/>
    </xf>
    <xf numFmtId="2" fontId="2" fillId="0" borderId="27" xfId="0" applyNumberFormat="1" applyFont="1" applyBorder="1" applyAlignment="1">
      <alignment horizontal="center" vertical="top"/>
    </xf>
    <xf numFmtId="0" fontId="31" fillId="9" borderId="10" xfId="0" applyFont="1" applyFill="1" applyBorder="1"/>
    <xf numFmtId="2" fontId="2" fillId="0" borderId="0" xfId="2" applyNumberFormat="1"/>
    <xf numFmtId="171" fontId="2" fillId="0" borderId="0" xfId="2" applyAlignment="1">
      <alignment horizontal="right" vertical="top" wrapText="1"/>
    </xf>
    <xf numFmtId="0" fontId="2" fillId="0" borderId="0" xfId="0" applyFont="1" applyAlignment="1">
      <alignment horizontal="center" vertical="top" wrapText="1"/>
    </xf>
    <xf numFmtId="0" fontId="20" fillId="0" borderId="2" xfId="0" applyFont="1" applyBorder="1" applyAlignment="1">
      <alignment horizontal="center" wrapText="1"/>
    </xf>
    <xf numFmtId="171" fontId="20" fillId="0" borderId="2" xfId="2" applyFont="1" applyBorder="1" applyAlignment="1">
      <alignment horizontal="right" wrapText="1"/>
    </xf>
    <xf numFmtId="0" fontId="6" fillId="0" borderId="0" xfId="0" applyFont="1" applyAlignment="1">
      <alignment horizontal="right"/>
    </xf>
    <xf numFmtId="0" fontId="33" fillId="0" borderId="0" xfId="0" applyFont="1" applyAlignment="1">
      <alignment horizontal="right"/>
    </xf>
    <xf numFmtId="0" fontId="39" fillId="0" borderId="22" xfId="0" applyFont="1" applyFill="1" applyBorder="1" applyAlignment="1">
      <alignment horizontal="center" vertical="center"/>
    </xf>
    <xf numFmtId="0" fontId="39" fillId="0" borderId="8"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6" xfId="0" applyFont="1" applyFill="1" applyBorder="1" applyAlignment="1">
      <alignment horizontal="center" vertical="center"/>
    </xf>
    <xf numFmtId="0" fontId="39" fillId="0" borderId="27" xfId="0" applyFont="1" applyFill="1" applyBorder="1" applyAlignment="1">
      <alignment horizontal="center" vertical="center"/>
    </xf>
    <xf numFmtId="0" fontId="39" fillId="0" borderId="28" xfId="0" applyFont="1" applyFill="1" applyBorder="1" applyAlignment="1">
      <alignment horizontal="center" vertical="center"/>
    </xf>
    <xf numFmtId="0" fontId="5" fillId="0" borderId="0" xfId="6" applyFont="1"/>
    <xf numFmtId="0" fontId="20" fillId="0" borderId="0" xfId="6" applyFont="1" applyBorder="1" applyAlignment="1">
      <alignment horizontal="center" wrapText="1"/>
    </xf>
    <xf numFmtId="0" fontId="2" fillId="0" borderId="0" xfId="6" applyBorder="1" applyAlignment="1">
      <alignment horizontal="center" vertical="center" wrapText="1"/>
    </xf>
    <xf numFmtId="0" fontId="20" fillId="0" borderId="2" xfId="6" applyFont="1" applyBorder="1" applyAlignment="1">
      <alignment horizontal="center" vertical="center" wrapText="1"/>
    </xf>
    <xf numFmtId="171" fontId="6" fillId="0" borderId="20" xfId="2" applyFont="1" applyFill="1" applyBorder="1" applyAlignment="1">
      <alignment horizontal="center" wrapText="1"/>
    </xf>
    <xf numFmtId="167" fontId="6" fillId="0" borderId="18" xfId="3" applyNumberFormat="1" applyFont="1" applyFill="1" applyBorder="1" applyAlignment="1">
      <alignment horizontal="right" wrapText="1"/>
    </xf>
    <xf numFmtId="0" fontId="6" fillId="0" borderId="19" xfId="0" applyFont="1" applyFill="1" applyBorder="1" applyAlignment="1">
      <alignment horizontal="right" wrapText="1"/>
    </xf>
    <xf numFmtId="0" fontId="6" fillId="0" borderId="16" xfId="0" applyFont="1" applyFill="1" applyBorder="1" applyAlignment="1">
      <alignment horizontal="center"/>
    </xf>
    <xf numFmtId="175" fontId="12" fillId="0" borderId="0" xfId="0" applyNumberFormat="1" applyFont="1" applyFill="1"/>
    <xf numFmtId="10" fontId="12" fillId="0" borderId="6" xfId="3" applyNumberFormat="1" applyFont="1" applyFill="1" applyBorder="1"/>
    <xf numFmtId="0" fontId="6" fillId="0" borderId="15" xfId="0" applyFont="1" applyFill="1" applyBorder="1" applyAlignment="1">
      <alignment horizontal="center"/>
    </xf>
    <xf numFmtId="175" fontId="12" fillId="0" borderId="2" xfId="0" applyNumberFormat="1" applyFont="1" applyFill="1" applyBorder="1"/>
    <xf numFmtId="10" fontId="12" fillId="0" borderId="9" xfId="3" applyNumberFormat="1" applyFont="1" applyFill="1" applyBorder="1"/>
    <xf numFmtId="175" fontId="12" fillId="0" borderId="0" xfId="0" applyNumberFormat="1" applyFont="1" applyFill="1" applyBorder="1"/>
    <xf numFmtId="171" fontId="33" fillId="0" borderId="60" xfId="2" applyFont="1" applyFill="1" applyBorder="1" applyAlignment="1">
      <alignment horizontal="center" wrapText="1"/>
    </xf>
    <xf numFmtId="167" fontId="33" fillId="0" borderId="1" xfId="3" applyNumberFormat="1" applyFont="1" applyFill="1" applyBorder="1" applyAlignment="1">
      <alignment horizontal="right" wrapText="1"/>
    </xf>
    <xf numFmtId="167" fontId="33" fillId="0" borderId="59" xfId="3" applyNumberFormat="1" applyFont="1" applyFill="1" applyBorder="1" applyAlignment="1">
      <alignment horizontal="right" wrapText="1"/>
    </xf>
    <xf numFmtId="0" fontId="27" fillId="0" borderId="0" xfId="0" applyFont="1" applyBorder="1" applyAlignment="1">
      <alignment horizontal="center"/>
    </xf>
    <xf numFmtId="0" fontId="26" fillId="0" borderId="0" xfId="0" applyFont="1" applyBorder="1" applyAlignment="1">
      <alignment horizontal="center"/>
    </xf>
    <xf numFmtId="172" fontId="11" fillId="0" borderId="18" xfId="0" applyNumberFormat="1" applyFont="1" applyBorder="1"/>
    <xf numFmtId="0" fontId="11" fillId="0" borderId="18" xfId="0" applyFont="1" applyBorder="1"/>
    <xf numFmtId="167" fontId="11" fillId="3" borderId="18" xfId="0" applyNumberFormat="1" applyFont="1" applyFill="1" applyBorder="1"/>
    <xf numFmtId="167" fontId="11" fillId="3" borderId="19" xfId="0" applyNumberFormat="1" applyFont="1" applyFill="1" applyBorder="1"/>
    <xf numFmtId="167" fontId="11" fillId="3" borderId="2" xfId="0" applyNumberFormat="1" applyFont="1" applyFill="1" applyBorder="1"/>
    <xf numFmtId="167" fontId="11" fillId="3" borderId="9" xfId="0" applyNumberFormat="1" applyFont="1" applyFill="1" applyBorder="1"/>
    <xf numFmtId="0" fontId="2" fillId="0" borderId="0" xfId="6" applyBorder="1"/>
    <xf numFmtId="168" fontId="2" fillId="0" borderId="0" xfId="6" applyNumberFormat="1"/>
    <xf numFmtId="0" fontId="5" fillId="0" borderId="1" xfId="6" applyFont="1" applyBorder="1" applyAlignment="1">
      <alignment horizontal="center"/>
    </xf>
    <xf numFmtId="0" fontId="5" fillId="0" borderId="1" xfId="6" applyFont="1" applyBorder="1" applyAlignment="1">
      <alignment horizontal="right"/>
    </xf>
    <xf numFmtId="0" fontId="5" fillId="0" borderId="1" xfId="6" applyFont="1" applyBorder="1"/>
    <xf numFmtId="0" fontId="5" fillId="0" borderId="0" xfId="6" applyFont="1" applyBorder="1" applyAlignment="1">
      <alignment horizontal="right"/>
    </xf>
    <xf numFmtId="168" fontId="2" fillId="0" borderId="0" xfId="6" applyNumberFormat="1" applyAlignment="1">
      <alignment horizontal="right"/>
    </xf>
    <xf numFmtId="166" fontId="5" fillId="0" borderId="0" xfId="6" applyNumberFormat="1" applyFont="1"/>
    <xf numFmtId="0" fontId="7" fillId="0" borderId="0" xfId="6" applyFont="1"/>
    <xf numFmtId="1" fontId="2" fillId="0" borderId="0" xfId="6" applyNumberFormat="1" applyFill="1" applyAlignment="1">
      <alignment horizontal="right"/>
    </xf>
    <xf numFmtId="0" fontId="5" fillId="0" borderId="0" xfId="6" applyFont="1" applyFill="1" applyBorder="1" applyAlignment="1">
      <alignment horizontal="right"/>
    </xf>
    <xf numFmtId="168" fontId="0" fillId="0" borderId="0" xfId="0" applyNumberFormat="1"/>
    <xf numFmtId="0" fontId="42" fillId="0" borderId="0" xfId="0" applyFont="1"/>
    <xf numFmtId="0" fontId="11" fillId="0" borderId="0" xfId="0" applyFont="1" applyBorder="1" applyAlignment="1">
      <alignment horizontal="right"/>
    </xf>
    <xf numFmtId="0" fontId="43" fillId="0" borderId="0" xfId="0" applyFont="1"/>
    <xf numFmtId="0" fontId="44" fillId="0" borderId="0" xfId="0" applyFont="1" applyAlignment="1">
      <alignment vertical="top" wrapText="1"/>
    </xf>
    <xf numFmtId="0" fontId="2" fillId="0" borderId="0" xfId="7"/>
    <xf numFmtId="0" fontId="2" fillId="0" borderId="0" xfId="7" applyBorder="1"/>
    <xf numFmtId="0" fontId="5" fillId="0" borderId="0" xfId="7" applyFont="1" applyAlignment="1">
      <alignment vertical="top" wrapText="1"/>
    </xf>
    <xf numFmtId="170" fontId="2" fillId="0" borderId="0" xfId="7" applyNumberFormat="1"/>
    <xf numFmtId="0" fontId="7" fillId="0" borderId="0" xfId="7" applyFont="1"/>
    <xf numFmtId="0" fontId="7" fillId="0" borderId="0" xfId="7" applyFont="1" applyAlignment="1">
      <alignment horizontal="left" vertical="top" wrapText="1"/>
    </xf>
    <xf numFmtId="0" fontId="7" fillId="0" borderId="0" xfId="7" applyFont="1" applyAlignment="1">
      <alignment horizontal="left"/>
    </xf>
    <xf numFmtId="0" fontId="6" fillId="0" borderId="0" xfId="8"/>
    <xf numFmtId="0" fontId="6" fillId="0" borderId="5" xfId="8" applyFill="1" applyBorder="1"/>
    <xf numFmtId="166" fontId="6" fillId="0" borderId="8" xfId="8" applyNumberFormat="1" applyFill="1" applyBorder="1"/>
    <xf numFmtId="170" fontId="6" fillId="0" borderId="8" xfId="8" applyNumberFormat="1" applyFill="1" applyBorder="1"/>
    <xf numFmtId="166" fontId="6" fillId="0" borderId="5" xfId="8" applyNumberFormat="1" applyFill="1" applyBorder="1"/>
    <xf numFmtId="166" fontId="6" fillId="12" borderId="5" xfId="8" applyNumberFormat="1" applyFill="1" applyBorder="1"/>
    <xf numFmtId="170" fontId="6" fillId="12" borderId="8" xfId="8" applyNumberFormat="1" applyFill="1" applyBorder="1"/>
    <xf numFmtId="170" fontId="6" fillId="12" borderId="5" xfId="8" applyNumberFormat="1" applyFill="1" applyBorder="1"/>
    <xf numFmtId="166" fontId="6" fillId="0" borderId="0" xfId="8" applyNumberFormat="1"/>
    <xf numFmtId="0" fontId="6" fillId="0" borderId="0" xfId="8" applyFont="1"/>
    <xf numFmtId="172" fontId="2" fillId="0" borderId="0" xfId="3" applyNumberFormat="1"/>
    <xf numFmtId="0" fontId="0" fillId="13" borderId="0" xfId="0" applyFill="1"/>
    <xf numFmtId="0" fontId="0" fillId="13" borderId="0" xfId="0" applyFill="1" applyAlignment="1">
      <alignment horizontal="right" vertical="top" wrapText="1"/>
    </xf>
    <xf numFmtId="0" fontId="0" fillId="13" borderId="0" xfId="0" applyFill="1" applyAlignment="1">
      <alignment vertical="top" wrapText="1"/>
    </xf>
    <xf numFmtId="0" fontId="20" fillId="13" borderId="0" xfId="0" applyFont="1" applyFill="1" applyAlignment="1">
      <alignment horizontal="right" vertical="top" wrapText="1"/>
    </xf>
    <xf numFmtId="170" fontId="0" fillId="13" borderId="0" xfId="0" applyNumberFormat="1" applyFill="1"/>
    <xf numFmtId="2" fontId="0" fillId="13" borderId="0" xfId="0" applyNumberFormat="1" applyFill="1"/>
    <xf numFmtId="167" fontId="23" fillId="0" borderId="11" xfId="3" applyNumberFormat="1" applyFont="1" applyFill="1" applyBorder="1"/>
    <xf numFmtId="0" fontId="0" fillId="13" borderId="0" xfId="0" applyFill="1" applyAlignment="1">
      <alignment wrapText="1"/>
    </xf>
    <xf numFmtId="0" fontId="2" fillId="13" borderId="0" xfId="6" applyFill="1"/>
    <xf numFmtId="0" fontId="2" fillId="13" borderId="0" xfId="6" applyFill="1" applyAlignment="1">
      <alignment horizontal="center"/>
    </xf>
    <xf numFmtId="0" fontId="20" fillId="13" borderId="0" xfId="6" applyFont="1" applyFill="1"/>
    <xf numFmtId="2" fontId="2" fillId="0" borderId="5" xfId="0" applyNumberFormat="1" applyFont="1" applyBorder="1" applyAlignment="1">
      <alignment horizontal="center" vertical="top"/>
    </xf>
    <xf numFmtId="2" fontId="0" fillId="0" borderId="27" xfId="0" applyNumberFormat="1" applyBorder="1" applyAlignment="1">
      <alignment horizontal="center" vertical="top"/>
    </xf>
    <xf numFmtId="2" fontId="0" fillId="0" borderId="22" xfId="0" applyNumberFormat="1" applyBorder="1" applyAlignment="1">
      <alignment horizontal="center"/>
    </xf>
    <xf numFmtId="2" fontId="0" fillId="0" borderId="24" xfId="0" applyNumberFormat="1" applyBorder="1" applyAlignment="1">
      <alignment horizontal="center"/>
    </xf>
    <xf numFmtId="2" fontId="0" fillId="0" borderId="61" xfId="0" applyNumberFormat="1" applyBorder="1" applyAlignment="1">
      <alignment horizontal="center" vertical="top"/>
    </xf>
    <xf numFmtId="0" fontId="20" fillId="0" borderId="0" xfId="6" applyFont="1" applyBorder="1" applyAlignment="1">
      <alignment horizontal="right"/>
    </xf>
    <xf numFmtId="0" fontId="20" fillId="0" borderId="0" xfId="6" applyFont="1" applyBorder="1" applyAlignment="1">
      <alignment horizontal="left"/>
    </xf>
    <xf numFmtId="2" fontId="0" fillId="13" borderId="22" xfId="0" applyNumberFormat="1" applyFill="1" applyBorder="1" applyAlignment="1">
      <alignment horizontal="center"/>
    </xf>
    <xf numFmtId="2" fontId="2" fillId="13" borderId="5" xfId="0" applyNumberFormat="1" applyFont="1" applyFill="1" applyBorder="1" applyAlignment="1">
      <alignment horizontal="center" vertical="top"/>
    </xf>
    <xf numFmtId="2" fontId="0" fillId="13" borderId="28" xfId="0" applyNumberFormat="1" applyFill="1" applyBorder="1" applyAlignment="1">
      <alignment horizontal="center" vertical="top"/>
    </xf>
    <xf numFmtId="2" fontId="0" fillId="13" borderId="8" xfId="0" applyNumberFormat="1" applyFill="1" applyBorder="1" applyAlignment="1">
      <alignment horizontal="center" vertical="top"/>
    </xf>
    <xf numFmtId="2" fontId="0" fillId="13" borderId="5" xfId="0" applyNumberFormat="1" applyFill="1" applyBorder="1" applyAlignment="1">
      <alignment horizontal="center" vertical="top"/>
    </xf>
    <xf numFmtId="174" fontId="46" fillId="0" borderId="0" xfId="2" applyNumberFormat="1" applyFont="1"/>
    <xf numFmtId="2" fontId="0" fillId="0" borderId="28" xfId="0" applyNumberFormat="1" applyFill="1" applyBorder="1" applyAlignment="1">
      <alignment horizontal="center" vertical="top"/>
    </xf>
    <xf numFmtId="2" fontId="0" fillId="0" borderId="8" xfId="0" applyNumberFormat="1" applyFill="1" applyBorder="1" applyAlignment="1">
      <alignment horizontal="center" vertical="top"/>
    </xf>
    <xf numFmtId="2" fontId="0" fillId="0" borderId="5" xfId="0" applyNumberFormat="1" applyFill="1" applyBorder="1" applyAlignment="1">
      <alignment horizontal="center" vertical="top"/>
    </xf>
    <xf numFmtId="2" fontId="0" fillId="0" borderId="25" xfId="0" applyNumberFormat="1" applyFill="1" applyBorder="1" applyAlignment="1">
      <alignment horizontal="center" vertical="top"/>
    </xf>
    <xf numFmtId="2" fontId="0" fillId="0" borderId="61" xfId="0" applyNumberFormat="1" applyFill="1" applyBorder="1" applyAlignment="1">
      <alignment horizontal="center" vertical="top"/>
    </xf>
    <xf numFmtId="2" fontId="0" fillId="0" borderId="27" xfId="0" applyNumberFormat="1" applyFill="1" applyBorder="1" applyAlignment="1">
      <alignment horizontal="center" vertical="top"/>
    </xf>
    <xf numFmtId="2" fontId="0" fillId="0" borderId="22" xfId="0" applyNumberFormat="1" applyFill="1" applyBorder="1" applyAlignment="1">
      <alignment horizontal="center"/>
    </xf>
    <xf numFmtId="174" fontId="0" fillId="6" borderId="7" xfId="2" applyNumberFormat="1" applyFont="1" applyFill="1" applyBorder="1"/>
    <xf numFmtId="174" fontId="0" fillId="6" borderId="43" xfId="2" applyNumberFormat="1" applyFont="1" applyFill="1" applyBorder="1"/>
    <xf numFmtId="174" fontId="0" fillId="6" borderId="8" xfId="2" applyNumberFormat="1" applyFont="1" applyFill="1" applyBorder="1"/>
    <xf numFmtId="174" fontId="0" fillId="6" borderId="44" xfId="2" applyNumberFormat="1" applyFont="1" applyFill="1" applyBorder="1"/>
    <xf numFmtId="174" fontId="0" fillId="6" borderId="22" xfId="2" applyNumberFormat="1" applyFont="1" applyFill="1" applyBorder="1"/>
    <xf numFmtId="0" fontId="12" fillId="13" borderId="0" xfId="0" applyFont="1" applyFill="1" applyAlignment="1">
      <alignment horizontal="right" vertical="top" wrapText="1"/>
    </xf>
    <xf numFmtId="0" fontId="12" fillId="13" borderId="0" xfId="0" applyFont="1" applyFill="1"/>
    <xf numFmtId="172" fontId="12" fillId="13" borderId="0" xfId="0" applyNumberFormat="1" applyFont="1" applyFill="1"/>
    <xf numFmtId="0" fontId="11" fillId="13" borderId="0" xfId="0" applyFont="1" applyFill="1"/>
    <xf numFmtId="0" fontId="11" fillId="13" borderId="0" xfId="0" applyFont="1" applyFill="1" applyAlignment="1">
      <alignment horizontal="right" vertical="top" wrapText="1"/>
    </xf>
    <xf numFmtId="0" fontId="11" fillId="13" borderId="0" xfId="0" applyFont="1" applyFill="1" applyAlignment="1">
      <alignment horizontal="right" wrapText="1"/>
    </xf>
    <xf numFmtId="0" fontId="22" fillId="0" borderId="0" xfId="0" applyFont="1" applyAlignment="1">
      <alignment vertical="center"/>
    </xf>
    <xf numFmtId="0" fontId="2" fillId="0" borderId="0" xfId="0" applyFont="1" applyAlignment="1">
      <alignment horizontal="left" vertical="top" wrapText="1"/>
    </xf>
    <xf numFmtId="0" fontId="2" fillId="0" borderId="0" xfId="0" applyFont="1" applyAlignment="1">
      <alignment horizontal="center"/>
    </xf>
    <xf numFmtId="0" fontId="47" fillId="0" borderId="0" xfId="0" applyFont="1"/>
    <xf numFmtId="0" fontId="47" fillId="0" borderId="0" xfId="6" applyFont="1" applyAlignment="1">
      <alignment horizontal="left" vertical="top" wrapText="1"/>
    </xf>
    <xf numFmtId="0" fontId="2" fillId="0" borderId="0" xfId="6" quotePrefix="1" applyAlignment="1">
      <alignment horizontal="center"/>
    </xf>
    <xf numFmtId="0" fontId="2" fillId="0" borderId="0" xfId="6" quotePrefix="1" applyAlignment="1">
      <alignment horizontal="center" vertical="center"/>
    </xf>
    <xf numFmtId="0" fontId="20" fillId="0" borderId="0" xfId="6" quotePrefix="1" applyFont="1" applyAlignment="1">
      <alignment horizontal="center"/>
    </xf>
    <xf numFmtId="0" fontId="20" fillId="0" borderId="0" xfId="6" quotePrefix="1" applyFont="1" applyAlignment="1">
      <alignment horizontal="center" vertical="center"/>
    </xf>
    <xf numFmtId="0" fontId="5" fillId="0" borderId="0" xfId="6" applyFont="1" applyAlignment="1">
      <alignment horizontal="right"/>
    </xf>
    <xf numFmtId="0" fontId="47" fillId="0" borderId="0" xfId="0" applyFont="1" applyAlignment="1">
      <alignment horizontal="left" vertical="top"/>
    </xf>
    <xf numFmtId="166" fontId="0" fillId="0" borderId="10" xfId="0" applyNumberFormat="1" applyBorder="1" applyAlignment="1">
      <alignment horizontal="center"/>
    </xf>
    <xf numFmtId="0" fontId="2" fillId="0" borderId="0" xfId="6" applyAlignment="1">
      <alignment horizontal="left" vertical="top" wrapText="1"/>
    </xf>
    <xf numFmtId="0" fontId="20" fillId="0" borderId="0" xfId="6" applyFont="1" applyAlignment="1">
      <alignment horizontal="left" vertical="top" wrapText="1"/>
    </xf>
    <xf numFmtId="0" fontId="22" fillId="0" borderId="0" xfId="0" applyFont="1" applyAlignment="1">
      <alignment horizontal="center"/>
    </xf>
    <xf numFmtId="166" fontId="22" fillId="0" borderId="10" xfId="0" applyNumberFormat="1" applyFont="1" applyBorder="1" applyAlignment="1">
      <alignment horizontal="center"/>
    </xf>
    <xf numFmtId="0" fontId="0" fillId="0" borderId="5" xfId="0" applyBorder="1" applyAlignment="1">
      <alignment horizontal="center"/>
    </xf>
    <xf numFmtId="0" fontId="2" fillId="0" borderId="0" xfId="6" applyAlignment="1">
      <alignment horizontal="left" vertical="top" wrapText="1"/>
    </xf>
    <xf numFmtId="0" fontId="2" fillId="0" borderId="0" xfId="6" applyAlignment="1">
      <alignment horizontal="left" vertical="top"/>
    </xf>
    <xf numFmtId="0" fontId="2" fillId="0" borderId="0" xfId="6" applyFont="1" applyAlignment="1">
      <alignment horizontal="right" vertical="top" wrapText="1"/>
    </xf>
    <xf numFmtId="0" fontId="2" fillId="0" borderId="0" xfId="6" applyFont="1" applyAlignment="1">
      <alignment horizontal="left" vertical="top"/>
    </xf>
    <xf numFmtId="0" fontId="2" fillId="0" borderId="0" xfId="6" applyFont="1" applyAlignment="1">
      <alignment horizontal="left" vertical="top" wrapText="1"/>
    </xf>
    <xf numFmtId="0" fontId="2" fillId="0" borderId="5" xfId="0" applyFont="1" applyBorder="1" applyAlignment="1">
      <alignment horizontal="left" vertical="top"/>
    </xf>
    <xf numFmtId="0" fontId="2" fillId="0" borderId="5" xfId="6" applyFont="1" applyBorder="1" applyAlignment="1">
      <alignment horizontal="left" vertical="top" wrapText="1"/>
    </xf>
    <xf numFmtId="0" fontId="2" fillId="0" borderId="5" xfId="6" applyFont="1" applyBorder="1" applyAlignment="1">
      <alignment horizontal="left" vertical="top"/>
    </xf>
    <xf numFmtId="0" fontId="2" fillId="0" borderId="21" xfId="6" applyFont="1" applyBorder="1" applyAlignment="1">
      <alignment vertical="top" wrapText="1"/>
    </xf>
    <xf numFmtId="0" fontId="2" fillId="0" borderId="13" xfId="6" applyFont="1" applyBorder="1" applyAlignment="1">
      <alignment vertical="top" wrapText="1"/>
    </xf>
    <xf numFmtId="0" fontId="2" fillId="0" borderId="14" xfId="0" applyFont="1" applyBorder="1" applyAlignment="1">
      <alignment horizontal="left" vertical="top" wrapText="1"/>
    </xf>
    <xf numFmtId="0" fontId="20" fillId="0" borderId="21" xfId="6" applyFont="1" applyBorder="1" applyAlignment="1">
      <alignment horizontal="left" vertical="top" wrapText="1"/>
    </xf>
    <xf numFmtId="0" fontId="20" fillId="0" borderId="13" xfId="6" applyFont="1" applyBorder="1" applyAlignment="1">
      <alignment horizontal="left" vertical="top" wrapText="1"/>
    </xf>
    <xf numFmtId="0" fontId="20" fillId="0" borderId="14" xfId="6" applyFont="1" applyBorder="1" applyAlignment="1">
      <alignment horizontal="left" vertical="top" wrapText="1"/>
    </xf>
    <xf numFmtId="0" fontId="2" fillId="0" borderId="0" xfId="6" applyFont="1" applyBorder="1" applyAlignment="1">
      <alignment horizontal="left" vertical="top"/>
    </xf>
    <xf numFmtId="0" fontId="13" fillId="0" borderId="0" xfId="6" applyFont="1" applyAlignment="1">
      <alignment vertical="top" wrapText="1"/>
    </xf>
    <xf numFmtId="0" fontId="24" fillId="0" borderId="0" xfId="6" applyFont="1"/>
    <xf numFmtId="0" fontId="20" fillId="13" borderId="0" xfId="0" applyFont="1" applyFill="1" applyAlignment="1">
      <alignment horizontal="right" wrapText="1"/>
    </xf>
    <xf numFmtId="174" fontId="0" fillId="13" borderId="0" xfId="2" applyNumberFormat="1" applyFont="1" applyFill="1"/>
    <xf numFmtId="0" fontId="11" fillId="0" borderId="0" xfId="0" applyFont="1" applyAlignment="1">
      <alignment vertical="top"/>
    </xf>
    <xf numFmtId="0" fontId="2" fillId="0" borderId="0" xfId="6" quotePrefix="1" applyFont="1" applyAlignment="1">
      <alignment horizontal="center"/>
    </xf>
    <xf numFmtId="0" fontId="2" fillId="0" borderId="0" xfId="6" applyAlignment="1">
      <alignment horizontal="left" vertical="top" wrapText="1"/>
    </xf>
    <xf numFmtId="0" fontId="47" fillId="0" borderId="0" xfId="6" applyFont="1" applyAlignment="1">
      <alignment horizontal="left" vertical="top"/>
    </xf>
    <xf numFmtId="0" fontId="21" fillId="0" borderId="0" xfId="6" applyFont="1" applyAlignment="1">
      <alignment horizontal="left" vertical="top"/>
    </xf>
    <xf numFmtId="9" fontId="0" fillId="0" borderId="0" xfId="3" applyFont="1" applyBorder="1"/>
    <xf numFmtId="0" fontId="2" fillId="0" borderId="0" xfId="0" quotePrefix="1" applyFont="1" applyAlignment="1">
      <alignment horizontal="left" vertical="top"/>
    </xf>
    <xf numFmtId="0" fontId="2" fillId="0" borderId="0" xfId="0" quotePrefix="1" applyFont="1"/>
    <xf numFmtId="0" fontId="2" fillId="0" borderId="0" xfId="0" applyFont="1" applyBorder="1" applyAlignment="1">
      <alignment horizontal="right"/>
    </xf>
    <xf numFmtId="0" fontId="5" fillId="0" borderId="0" xfId="7" applyFont="1" applyFill="1" applyBorder="1" applyAlignment="1">
      <alignment vertical="top" wrapText="1"/>
    </xf>
    <xf numFmtId="0" fontId="5" fillId="0" borderId="0" xfId="7" applyFont="1" applyFill="1" applyBorder="1" applyAlignment="1">
      <alignment horizontal="right" vertical="top" wrapText="1"/>
    </xf>
    <xf numFmtId="0" fontId="20" fillId="0" borderId="2" xfId="7" applyFont="1" applyFill="1" applyBorder="1" applyAlignment="1">
      <alignment horizontal="center" vertical="top" wrapText="1"/>
    </xf>
    <xf numFmtId="0" fontId="21" fillId="0" borderId="0" xfId="7" applyFont="1" applyAlignment="1">
      <alignment horizontal="left" vertical="top"/>
    </xf>
    <xf numFmtId="0" fontId="6" fillId="0" borderId="8" xfId="8" applyFill="1" applyBorder="1"/>
    <xf numFmtId="0" fontId="6" fillId="0" borderId="8" xfId="8" applyNumberFormat="1" applyFill="1" applyBorder="1" applyAlignment="1">
      <alignment horizontal="center"/>
    </xf>
    <xf numFmtId="0" fontId="6" fillId="0" borderId="5" xfId="8" applyNumberFormat="1" applyFill="1" applyBorder="1" applyAlignment="1">
      <alignment horizontal="center"/>
    </xf>
    <xf numFmtId="0" fontId="6" fillId="12" borderId="5" xfId="8" applyNumberFormat="1" applyFill="1" applyBorder="1" applyAlignment="1">
      <alignment horizontal="center"/>
    </xf>
    <xf numFmtId="168" fontId="6" fillId="0" borderId="8" xfId="8" applyNumberFormat="1" applyFill="1" applyBorder="1" applyAlignment="1">
      <alignment horizontal="center"/>
    </xf>
    <xf numFmtId="168" fontId="6" fillId="0" borderId="5" xfId="8" applyNumberFormat="1" applyFill="1" applyBorder="1" applyAlignment="1">
      <alignment horizontal="center"/>
    </xf>
    <xf numFmtId="168" fontId="6" fillId="12" borderId="5" xfId="8" applyNumberFormat="1" applyFill="1" applyBorder="1" applyAlignment="1">
      <alignment horizontal="center"/>
    </xf>
    <xf numFmtId="0" fontId="5" fillId="0" borderId="5" xfId="7" applyFont="1" applyFill="1" applyBorder="1" applyAlignment="1">
      <alignment horizontal="right" vertical="top" wrapText="1"/>
    </xf>
    <xf numFmtId="0" fontId="20" fillId="0" borderId="27" xfId="7" applyFont="1" applyFill="1" applyBorder="1" applyAlignment="1">
      <alignment horizontal="center" vertical="top" wrapText="1"/>
    </xf>
    <xf numFmtId="0" fontId="33" fillId="0" borderId="0" xfId="8" applyFont="1"/>
    <xf numFmtId="0" fontId="6" fillId="13" borderId="0" xfId="8" applyFill="1"/>
    <xf numFmtId="0" fontId="5" fillId="0" borderId="5" xfId="8" applyFont="1" applyFill="1" applyBorder="1" applyAlignment="1">
      <alignment horizontal="center" vertical="center" wrapText="1"/>
    </xf>
    <xf numFmtId="0" fontId="21" fillId="0" borderId="0" xfId="6" applyFont="1" applyAlignment="1">
      <alignment vertical="top" wrapText="1"/>
    </xf>
    <xf numFmtId="170" fontId="6" fillId="0" borderId="5" xfId="8" applyNumberFormat="1" applyFont="1" applyBorder="1"/>
    <xf numFmtId="0" fontId="6" fillId="0" borderId="0" xfId="7" applyFont="1" applyAlignment="1">
      <alignment horizontal="right"/>
    </xf>
    <xf numFmtId="0" fontId="33" fillId="0" borderId="0" xfId="7" applyFont="1" applyAlignment="1">
      <alignment horizontal="right"/>
    </xf>
    <xf numFmtId="0" fontId="6" fillId="0" borderId="0" xfId="8" applyFont="1" applyAlignment="1">
      <alignment horizontal="right"/>
    </xf>
    <xf numFmtId="0" fontId="6" fillId="0" borderId="0" xfId="7" applyFont="1"/>
    <xf numFmtId="0" fontId="33" fillId="0" borderId="0" xfId="7" applyFont="1"/>
    <xf numFmtId="170" fontId="6" fillId="0" borderId="5" xfId="7" applyNumberFormat="1" applyFont="1" applyBorder="1"/>
    <xf numFmtId="170" fontId="6" fillId="0" borderId="0" xfId="7" applyNumberFormat="1" applyFont="1"/>
    <xf numFmtId="0" fontId="6" fillId="0" borderId="0" xfId="7" applyFont="1" applyAlignment="1">
      <alignment horizontal="center"/>
    </xf>
    <xf numFmtId="169" fontId="6" fillId="0" borderId="0" xfId="7" applyNumberFormat="1" applyFont="1"/>
    <xf numFmtId="166" fontId="6" fillId="0" borderId="0" xfId="7" applyNumberFormat="1" applyFont="1"/>
    <xf numFmtId="0" fontId="6" fillId="12" borderId="0" xfId="7" applyFont="1" applyFill="1"/>
    <xf numFmtId="0" fontId="6" fillId="12" borderId="0" xfId="7" applyFont="1" applyFill="1" applyAlignment="1">
      <alignment horizontal="center"/>
    </xf>
    <xf numFmtId="169" fontId="6" fillId="12" borderId="0" xfId="7" applyNumberFormat="1" applyFont="1" applyFill="1"/>
    <xf numFmtId="166" fontId="6" fillId="12" borderId="0" xfId="7" applyNumberFormat="1" applyFont="1" applyFill="1"/>
    <xf numFmtId="170" fontId="6" fillId="12" borderId="0" xfId="7" applyNumberFormat="1" applyFont="1" applyFill="1"/>
    <xf numFmtId="0" fontId="6" fillId="12" borderId="2" xfId="7" applyFont="1" applyFill="1" applyBorder="1"/>
    <xf numFmtId="0" fontId="6" fillId="12" borderId="2" xfId="7" applyFont="1" applyFill="1" applyBorder="1" applyAlignment="1">
      <alignment horizontal="center"/>
    </xf>
    <xf numFmtId="169" fontId="6" fillId="12" borderId="2" xfId="7" applyNumberFormat="1" applyFont="1" applyFill="1" applyBorder="1"/>
    <xf numFmtId="166" fontId="6" fillId="12" borderId="2" xfId="7" applyNumberFormat="1" applyFont="1" applyFill="1" applyBorder="1"/>
    <xf numFmtId="170" fontId="6" fillId="12" borderId="2" xfId="7" applyNumberFormat="1" applyFont="1" applyFill="1" applyBorder="1"/>
    <xf numFmtId="0" fontId="47" fillId="0" borderId="0" xfId="0" applyFont="1" applyAlignment="1">
      <alignment horizontal="left"/>
    </xf>
    <xf numFmtId="0" fontId="2" fillId="0" borderId="0" xfId="6" applyAlignment="1">
      <alignment horizontal="left"/>
    </xf>
    <xf numFmtId="0" fontId="2" fillId="0" borderId="0" xfId="6" applyAlignment="1">
      <alignment horizontal="left" vertical="top"/>
    </xf>
    <xf numFmtId="0" fontId="6" fillId="0" borderId="0" xfId="6" applyFont="1" applyAlignment="1">
      <alignment vertical="top" wrapText="1"/>
    </xf>
    <xf numFmtId="0" fontId="22" fillId="0" borderId="0" xfId="6" applyFont="1"/>
    <xf numFmtId="0" fontId="22" fillId="0" borderId="0" xfId="6" applyFont="1" applyAlignment="1">
      <alignment vertical="top"/>
    </xf>
    <xf numFmtId="0" fontId="2" fillId="0" borderId="5" xfId="6" applyBorder="1"/>
    <xf numFmtId="0" fontId="0" fillId="0" borderId="5" xfId="0" applyBorder="1"/>
    <xf numFmtId="0" fontId="2" fillId="0" borderId="5" xfId="6" applyBorder="1" applyAlignment="1">
      <alignment vertical="top"/>
    </xf>
    <xf numFmtId="0" fontId="2" fillId="0" borderId="5" xfId="0" applyFont="1" applyBorder="1"/>
    <xf numFmtId="169" fontId="23" fillId="0" borderId="0" xfId="6" applyNumberFormat="1" applyFont="1"/>
    <xf numFmtId="169" fontId="23" fillId="0" borderId="0" xfId="6" applyNumberFormat="1" applyFont="1" applyAlignment="1">
      <alignment vertical="top"/>
    </xf>
    <xf numFmtId="0" fontId="2" fillId="0" borderId="5" xfId="6" applyBorder="1" applyAlignment="1">
      <alignment horizontal="center"/>
    </xf>
    <xf numFmtId="0" fontId="2" fillId="0" borderId="5" xfId="6" applyBorder="1" applyAlignment="1">
      <alignment horizontal="center" vertical="top"/>
    </xf>
    <xf numFmtId="0" fontId="6" fillId="0" borderId="0" xfId="6" applyFont="1" applyAlignment="1">
      <alignment horizontal="left" vertical="top" wrapText="1"/>
    </xf>
    <xf numFmtId="0" fontId="6" fillId="0" borderId="0" xfId="0" applyFont="1" applyAlignment="1">
      <alignment horizontal="right" vertical="top" wrapText="1"/>
    </xf>
    <xf numFmtId="10" fontId="12" fillId="0" borderId="0" xfId="0" applyNumberFormat="1" applyFont="1"/>
    <xf numFmtId="2" fontId="56" fillId="10" borderId="5" xfId="6" applyNumberFormat="1" applyFont="1" applyFill="1" applyBorder="1" applyAlignment="1">
      <alignment horizontal="right"/>
    </xf>
    <xf numFmtId="2" fontId="57" fillId="8" borderId="8" xfId="6" applyNumberFormat="1" applyFont="1" applyFill="1" applyBorder="1"/>
    <xf numFmtId="2" fontId="57" fillId="5" borderId="8" xfId="6" applyNumberFormat="1" applyFont="1" applyFill="1" applyBorder="1"/>
    <xf numFmtId="0" fontId="0" fillId="14" borderId="0" xfId="0" applyFill="1"/>
    <xf numFmtId="176" fontId="0" fillId="0" borderId="13" xfId="0" applyNumberFormat="1" applyBorder="1"/>
    <xf numFmtId="176" fontId="0" fillId="0" borderId="14" xfId="0" applyNumberFormat="1" applyBorder="1"/>
    <xf numFmtId="0" fontId="22" fillId="0" borderId="0" xfId="0" applyFont="1" applyAlignment="1">
      <alignment horizontal="left" vertical="top"/>
    </xf>
    <xf numFmtId="0" fontId="2" fillId="0" borderId="0" xfId="0" quotePrefix="1" applyFont="1" applyAlignment="1">
      <alignment horizontal="center"/>
    </xf>
    <xf numFmtId="0" fontId="22" fillId="0" borderId="0" xfId="0" quotePrefix="1" applyFont="1" applyAlignment="1">
      <alignment horizontal="center" vertical="center"/>
    </xf>
    <xf numFmtId="0" fontId="13" fillId="0" borderId="0" xfId="6" applyFont="1"/>
    <xf numFmtId="0" fontId="2" fillId="0" borderId="0" xfId="6" applyFont="1"/>
    <xf numFmtId="0" fontId="34" fillId="0" borderId="0" xfId="6" applyFont="1"/>
    <xf numFmtId="0" fontId="5" fillId="5" borderId="0" xfId="0" applyFont="1" applyFill="1" applyAlignment="1">
      <alignment horizontal="center"/>
    </xf>
    <xf numFmtId="0" fontId="11" fillId="0" borderId="0" xfId="0" applyFont="1" applyAlignment="1"/>
    <xf numFmtId="0" fontId="2" fillId="0" borderId="0" xfId="0" applyFont="1" applyAlignment="1"/>
    <xf numFmtId="0" fontId="11" fillId="0" borderId="0" xfId="0" applyFont="1" applyAlignment="1">
      <alignment horizontal="right"/>
    </xf>
    <xf numFmtId="0" fontId="5" fillId="0" borderId="0" xfId="0" applyFont="1" applyFill="1" applyAlignment="1">
      <alignment horizontal="right"/>
    </xf>
    <xf numFmtId="9" fontId="11" fillId="0" borderId="0" xfId="3" applyFont="1" applyAlignment="1">
      <alignment horizontal="center"/>
    </xf>
    <xf numFmtId="9" fontId="2" fillId="0" borderId="0" xfId="3" applyFont="1" applyAlignment="1">
      <alignment horizontal="center"/>
    </xf>
    <xf numFmtId="0" fontId="2" fillId="0" borderId="0" xfId="6" applyFont="1" applyAlignment="1">
      <alignment horizontal="right"/>
    </xf>
    <xf numFmtId="0" fontId="14" fillId="0" borderId="0" xfId="0" applyFont="1" applyAlignment="1">
      <alignment vertical="top" wrapText="1"/>
    </xf>
    <xf numFmtId="0" fontId="2" fillId="0" borderId="0" xfId="6" applyAlignment="1">
      <alignment horizontal="left" vertical="top"/>
    </xf>
    <xf numFmtId="0" fontId="2" fillId="0" borderId="0" xfId="0" applyFont="1" applyAlignment="1">
      <alignment horizontal="left" vertical="top" wrapText="1"/>
    </xf>
    <xf numFmtId="0" fontId="5" fillId="0" borderId="0" xfId="0" applyFont="1" applyAlignment="1">
      <alignment horizontal="center"/>
    </xf>
    <xf numFmtId="0" fontId="0" fillId="14" borderId="5" xfId="0" applyFill="1" applyBorder="1"/>
    <xf numFmtId="0" fontId="6" fillId="14" borderId="0" xfId="6" applyFont="1" applyFill="1" applyAlignment="1">
      <alignment horizontal="left" vertical="top" wrapText="1"/>
    </xf>
    <xf numFmtId="169" fontId="23" fillId="14" borderId="0" xfId="6" applyNumberFormat="1" applyFont="1" applyFill="1"/>
    <xf numFmtId="0" fontId="2" fillId="14" borderId="5" xfId="0" applyFont="1" applyFill="1" applyBorder="1" applyAlignment="1">
      <alignment vertical="top"/>
    </xf>
    <xf numFmtId="0" fontId="7" fillId="0" borderId="0" xfId="0" quotePrefix="1" applyFont="1" applyAlignment="1">
      <alignment vertical="center"/>
    </xf>
    <xf numFmtId="0" fontId="7" fillId="0" borderId="0" xfId="6" quotePrefix="1" applyFont="1" applyAlignment="1">
      <alignment vertical="top"/>
    </xf>
    <xf numFmtId="3" fontId="0" fillId="0" borderId="0" xfId="0" applyNumberFormat="1"/>
    <xf numFmtId="9" fontId="0" fillId="0" borderId="0" xfId="3" applyFont="1"/>
    <xf numFmtId="0" fontId="0" fillId="0" borderId="72" xfId="0" applyBorder="1"/>
    <xf numFmtId="0" fontId="22" fillId="0" borderId="0" xfId="0" applyFont="1" applyAlignment="1">
      <alignment horizontal="left" vertical="top" wrapText="1"/>
    </xf>
    <xf numFmtId="0" fontId="22" fillId="0" borderId="0" xfId="0" applyFont="1" applyAlignment="1">
      <alignment horizontal="right" vertical="top" wrapText="1"/>
    </xf>
    <xf numFmtId="0" fontId="15" fillId="0" borderId="0" xfId="0" applyFont="1"/>
    <xf numFmtId="9" fontId="15" fillId="0" borderId="72" xfId="3" applyFont="1" applyBorder="1"/>
    <xf numFmtId="167" fontId="0" fillId="0" borderId="5" xfId="3" applyNumberFormat="1" applyFont="1" applyBorder="1"/>
    <xf numFmtId="167" fontId="31" fillId="5" borderId="5" xfId="3" applyNumberFormat="1" applyFont="1" applyFill="1" applyBorder="1"/>
    <xf numFmtId="0" fontId="31" fillId="5" borderId="5" xfId="0" applyFont="1" applyFill="1" applyBorder="1"/>
    <xf numFmtId="0" fontId="5" fillId="10" borderId="5" xfId="0" applyFont="1" applyFill="1" applyBorder="1"/>
    <xf numFmtId="167" fontId="5" fillId="10" borderId="5" xfId="3" applyNumberFormat="1" applyFont="1" applyFill="1" applyBorder="1"/>
    <xf numFmtId="0" fontId="1" fillId="0" borderId="0" xfId="0" applyFont="1"/>
    <xf numFmtId="9" fontId="1" fillId="0" borderId="0" xfId="3" applyFont="1"/>
    <xf numFmtId="0" fontId="1" fillId="0" borderId="72" xfId="0" applyFont="1" applyBorder="1"/>
    <xf numFmtId="9" fontId="1" fillId="0" borderId="72" xfId="0" applyNumberFormat="1" applyFont="1" applyBorder="1"/>
    <xf numFmtId="9" fontId="1" fillId="0" borderId="72" xfId="3" applyFont="1" applyBorder="1"/>
    <xf numFmtId="0" fontId="2" fillId="0" borderId="5" xfId="0" applyFont="1" applyBorder="1" applyAlignment="1">
      <alignment horizontal="right" vertical="top" wrapText="1"/>
    </xf>
    <xf numFmtId="0" fontId="22" fillId="0" borderId="5" xfId="0" applyFont="1" applyBorder="1" applyAlignment="1">
      <alignment horizontal="right" vertical="top" wrapText="1"/>
    </xf>
    <xf numFmtId="3" fontId="2" fillId="0" borderId="5" xfId="0" applyNumberFormat="1" applyFont="1" applyBorder="1"/>
    <xf numFmtId="9" fontId="2" fillId="0" borderId="5" xfId="3" applyFont="1" applyBorder="1"/>
    <xf numFmtId="0" fontId="1" fillId="0" borderId="0" xfId="0" applyFont="1" applyAlignment="1">
      <alignment horizontal="right" vertical="top" wrapText="1"/>
    </xf>
    <xf numFmtId="0" fontId="2" fillId="0" borderId="5" xfId="0" applyFont="1" applyFill="1" applyBorder="1"/>
    <xf numFmtId="0" fontId="1" fillId="0" borderId="5" xfId="0" applyFont="1" applyFill="1" applyBorder="1"/>
    <xf numFmtId="167" fontId="1" fillId="0" borderId="5" xfId="3" applyNumberFormat="1" applyFont="1" applyFill="1" applyBorder="1"/>
    <xf numFmtId="0" fontId="5" fillId="14" borderId="0" xfId="0" applyFont="1" applyFill="1" applyAlignment="1">
      <alignment horizontal="center"/>
    </xf>
    <xf numFmtId="167" fontId="2" fillId="0" borderId="5" xfId="3" applyNumberFormat="1" applyFont="1" applyFill="1" applyBorder="1"/>
    <xf numFmtId="0" fontId="2" fillId="0" borderId="5" xfId="0" applyFont="1" applyBorder="1" applyAlignment="1">
      <alignment horizontal="right"/>
    </xf>
    <xf numFmtId="0" fontId="2" fillId="0" borderId="5" xfId="0" applyFont="1" applyFill="1" applyBorder="1" applyAlignment="1">
      <alignment horizontal="right"/>
    </xf>
    <xf numFmtId="166" fontId="31" fillId="5" borderId="0" xfId="0" applyNumberFormat="1" applyFont="1" applyFill="1"/>
    <xf numFmtId="0" fontId="20" fillId="0" borderId="2" xfId="0" applyFont="1" applyBorder="1"/>
    <xf numFmtId="0" fontId="20" fillId="0" borderId="0" xfId="0" applyFont="1" applyBorder="1"/>
    <xf numFmtId="0" fontId="20" fillId="0" borderId="5" xfId="0" applyFont="1" applyBorder="1"/>
    <xf numFmtId="0" fontId="2" fillId="0" borderId="0" xfId="0" applyFont="1" applyBorder="1" applyAlignment="1">
      <alignment horizontal="right" vertical="top"/>
    </xf>
    <xf numFmtId="0" fontId="20" fillId="0" borderId="0" xfId="0" applyFont="1" applyBorder="1" applyAlignment="1">
      <alignment horizontal="right" vertical="top"/>
    </xf>
    <xf numFmtId="0" fontId="21" fillId="0" borderId="0" xfId="0" applyFont="1" applyAlignment="1">
      <alignment horizontal="left"/>
    </xf>
    <xf numFmtId="0" fontId="5" fillId="0" borderId="0" xfId="4" applyFont="1" applyFill="1" applyBorder="1" applyAlignment="1">
      <alignment horizontal="right" vertical="top"/>
    </xf>
    <xf numFmtId="3" fontId="15" fillId="0" borderId="5" xfId="0" applyNumberFormat="1" applyFont="1" applyBorder="1"/>
    <xf numFmtId="0" fontId="20" fillId="0" borderId="0" xfId="6" applyFont="1" applyAlignment="1">
      <alignment horizontal="left" vertical="top" wrapText="1"/>
    </xf>
    <xf numFmtId="0" fontId="2" fillId="0" borderId="0" xfId="6" applyFont="1" applyAlignment="1">
      <alignment horizontal="left" vertical="top" wrapText="1"/>
    </xf>
    <xf numFmtId="0" fontId="47" fillId="0" borderId="0" xfId="0" applyFont="1" applyAlignment="1">
      <alignment horizontal="left"/>
    </xf>
    <xf numFmtId="0" fontId="2" fillId="0" borderId="0" xfId="6" applyAlignment="1">
      <alignment horizontal="left"/>
    </xf>
    <xf numFmtId="0" fontId="21" fillId="0" borderId="0" xfId="0" applyFont="1" applyAlignment="1">
      <alignment horizontal="left" vertical="top"/>
    </xf>
    <xf numFmtId="0" fontId="22" fillId="0" borderId="0" xfId="6" applyFont="1" applyAlignment="1">
      <alignment horizontal="left" vertical="top" wrapText="1"/>
    </xf>
    <xf numFmtId="0" fontId="2" fillId="0" borderId="0" xfId="6" applyFont="1" applyAlignment="1">
      <alignment horizontal="left" vertical="top" wrapText="1"/>
    </xf>
    <xf numFmtId="0" fontId="21" fillId="0" borderId="0" xfId="7" applyFont="1" applyAlignment="1">
      <alignment horizontal="left" vertical="top"/>
    </xf>
    <xf numFmtId="0" fontId="47" fillId="0" borderId="0" xfId="0" applyFont="1" applyAlignment="1">
      <alignment horizontal="right"/>
    </xf>
    <xf numFmtId="0" fontId="5" fillId="0" borderId="5" xfId="6" applyFont="1" applyBorder="1"/>
    <xf numFmtId="0" fontId="5" fillId="0" borderId="5" xfId="6" applyFont="1" applyBorder="1" applyAlignment="1">
      <alignment horizontal="right"/>
    </xf>
    <xf numFmtId="0" fontId="5" fillId="0" borderId="5" xfId="6" applyFont="1" applyBorder="1" applyAlignment="1">
      <alignment horizontal="center"/>
    </xf>
    <xf numFmtId="167" fontId="5" fillId="0" borderId="5" xfId="3" applyNumberFormat="1" applyFont="1" applyBorder="1" applyAlignment="1">
      <alignment horizontal="center"/>
    </xf>
    <xf numFmtId="0" fontId="1" fillId="0" borderId="0" xfId="0" applyFont="1" applyAlignment="1">
      <alignment horizontal="left" vertical="top" wrapText="1"/>
    </xf>
    <xf numFmtId="0" fontId="5" fillId="0" borderId="5" xfId="6" applyFont="1" applyBorder="1" applyAlignment="1">
      <alignment horizontal="right" wrapText="1"/>
    </xf>
    <xf numFmtId="0" fontId="5" fillId="0" borderId="5" xfId="6" applyFont="1" applyBorder="1" applyAlignment="1">
      <alignment horizontal="center" wrapText="1"/>
    </xf>
    <xf numFmtId="0" fontId="22" fillId="0" borderId="0" xfId="6" applyFont="1" applyAlignment="1">
      <alignment horizontal="right" vertical="top" wrapText="1"/>
    </xf>
    <xf numFmtId="0" fontId="22" fillId="0" borderId="5" xfId="6" applyFont="1" applyBorder="1" applyAlignment="1">
      <alignment horizontal="center" vertical="top" wrapText="1"/>
    </xf>
    <xf numFmtId="0" fontId="5" fillId="0" borderId="5" xfId="6" applyFont="1" applyBorder="1" applyAlignment="1">
      <alignment horizontal="center" vertical="center"/>
    </xf>
    <xf numFmtId="0" fontId="2" fillId="0" borderId="0" xfId="10" applyProtection="1">
      <protection locked="0"/>
    </xf>
    <xf numFmtId="2" fontId="1" fillId="10" borderId="5" xfId="6" applyNumberFormat="1" applyFont="1" applyFill="1" applyBorder="1" applyAlignment="1">
      <alignment horizontal="right" vertical="center" wrapText="1"/>
    </xf>
    <xf numFmtId="1" fontId="53" fillId="0" borderId="5" xfId="6" applyNumberFormat="1" applyFont="1" applyBorder="1"/>
    <xf numFmtId="2" fontId="53" fillId="0" borderId="5" xfId="6" applyNumberFormat="1" applyFont="1" applyBorder="1"/>
    <xf numFmtId="0" fontId="2" fillId="10" borderId="0" xfId="10" applyFill="1" applyProtection="1">
      <protection locked="0"/>
    </xf>
    <xf numFmtId="2" fontId="1" fillId="10" borderId="63" xfId="6" applyNumberFormat="1" applyFont="1" applyFill="1" applyBorder="1"/>
    <xf numFmtId="1" fontId="1" fillId="0" borderId="5" xfId="6" applyNumberFormat="1" applyFont="1" applyBorder="1"/>
    <xf numFmtId="0" fontId="2" fillId="0" borderId="0" xfId="10" applyAlignment="1" applyProtection="1">
      <alignment vertical="top" wrapText="1"/>
      <protection locked="0"/>
    </xf>
    <xf numFmtId="2" fontId="1" fillId="0" borderId="0" xfId="6" applyNumberFormat="1" applyFont="1"/>
    <xf numFmtId="0" fontId="1" fillId="0" borderId="0" xfId="6" applyFont="1"/>
    <xf numFmtId="2" fontId="56" fillId="0" borderId="5" xfId="6" applyNumberFormat="1" applyFont="1" applyBorder="1"/>
    <xf numFmtId="2" fontId="56" fillId="0" borderId="7" xfId="6" applyNumberFormat="1" applyFont="1" applyBorder="1"/>
    <xf numFmtId="1" fontId="1" fillId="0" borderId="27" xfId="6" applyNumberFormat="1" applyFont="1" applyBorder="1"/>
    <xf numFmtId="2" fontId="56" fillId="0" borderId="27" xfId="6" applyNumberFormat="1" applyFont="1" applyBorder="1"/>
    <xf numFmtId="1" fontId="1" fillId="0" borderId="8" xfId="6" applyNumberFormat="1" applyFont="1" applyBorder="1"/>
    <xf numFmtId="2" fontId="54" fillId="0" borderId="8" xfId="6" applyNumberFormat="1" applyFont="1" applyBorder="1"/>
    <xf numFmtId="0" fontId="2" fillId="0" borderId="0" xfId="6" applyAlignment="1">
      <alignment horizontal="center" vertical="center" wrapText="1"/>
    </xf>
    <xf numFmtId="0" fontId="2" fillId="0" borderId="70" xfId="6" applyBorder="1" applyAlignment="1">
      <alignment horizontal="center" vertical="center" wrapText="1"/>
    </xf>
    <xf numFmtId="0" fontId="2" fillId="0" borderId="5" xfId="6" applyBorder="1" applyAlignment="1">
      <alignment horizontal="center" wrapText="1"/>
    </xf>
    <xf numFmtId="0" fontId="2" fillId="0" borderId="69" xfId="6" applyBorder="1" applyAlignment="1">
      <alignment horizontal="center" vertical="center" wrapText="1"/>
    </xf>
    <xf numFmtId="0" fontId="2" fillId="0" borderId="27" xfId="6" applyBorder="1" applyAlignment="1">
      <alignment horizontal="center" vertical="center" wrapText="1"/>
    </xf>
    <xf numFmtId="0" fontId="2" fillId="0" borderId="28" xfId="6" applyBorder="1" applyAlignment="1">
      <alignment horizontal="center" vertical="center" wrapText="1"/>
    </xf>
    <xf numFmtId="0" fontId="2" fillId="0" borderId="31" xfId="6" applyBorder="1" applyAlignment="1">
      <alignment horizontal="center" vertical="center" wrapText="1"/>
    </xf>
    <xf numFmtId="168" fontId="2" fillId="0" borderId="10" xfId="6" applyNumberFormat="1" applyBorder="1" applyAlignment="1">
      <alignment horizontal="center"/>
    </xf>
    <xf numFmtId="168" fontId="2" fillId="13" borderId="10" xfId="6" applyNumberFormat="1" applyFill="1" applyBorder="1" applyAlignment="1">
      <alignment horizontal="center"/>
    </xf>
    <xf numFmtId="0" fontId="2" fillId="0" borderId="71" xfId="6" applyBorder="1" applyAlignment="1">
      <alignment horizontal="center"/>
    </xf>
    <xf numFmtId="0" fontId="2" fillId="0" borderId="8" xfId="6" applyBorder="1" applyAlignment="1">
      <alignment horizontal="center"/>
    </xf>
    <xf numFmtId="0" fontId="2" fillId="0" borderId="23" xfId="6" applyBorder="1" applyAlignment="1">
      <alignment horizontal="center"/>
    </xf>
    <xf numFmtId="0" fontId="2" fillId="0" borderId="29" xfId="6" applyBorder="1" applyAlignment="1">
      <alignment horizontal="center"/>
    </xf>
    <xf numFmtId="0" fontId="2" fillId="0" borderId="68" xfId="6" applyBorder="1" applyAlignment="1">
      <alignment horizontal="center"/>
    </xf>
    <xf numFmtId="0" fontId="2" fillId="0" borderId="25" xfId="6" applyBorder="1" applyAlignment="1">
      <alignment horizontal="center"/>
    </xf>
    <xf numFmtId="0" fontId="2" fillId="0" borderId="30" xfId="6" applyBorder="1" applyAlignment="1">
      <alignment horizontal="center"/>
    </xf>
    <xf numFmtId="0" fontId="2" fillId="0" borderId="69" xfId="6" applyBorder="1" applyAlignment="1">
      <alignment horizontal="center"/>
    </xf>
    <xf numFmtId="0" fontId="2" fillId="0" borderId="27" xfId="6" applyBorder="1" applyAlignment="1">
      <alignment horizontal="center"/>
    </xf>
    <xf numFmtId="0" fontId="2" fillId="0" borderId="28" xfId="6" applyBorder="1" applyAlignment="1">
      <alignment horizontal="center"/>
    </xf>
    <xf numFmtId="0" fontId="2" fillId="0" borderId="31" xfId="6" applyBorder="1" applyAlignment="1">
      <alignment horizontal="center"/>
    </xf>
    <xf numFmtId="0" fontId="47" fillId="0" borderId="0" xfId="0" applyFont="1" applyAlignment="1">
      <alignment vertical="top"/>
    </xf>
    <xf numFmtId="0" fontId="21" fillId="0" borderId="0" xfId="0" applyFont="1" applyAlignment="1">
      <alignment vertical="top"/>
    </xf>
    <xf numFmtId="0" fontId="2" fillId="0" borderId="0" xfId="6" applyFont="1" applyAlignment="1">
      <alignment horizontal="left" vertical="top" wrapText="1"/>
    </xf>
    <xf numFmtId="0" fontId="2" fillId="0" borderId="5" xfId="6" applyBorder="1" applyAlignment="1">
      <alignment horizontal="right"/>
    </xf>
    <xf numFmtId="2" fontId="1" fillId="0" borderId="5" xfId="6" applyNumberFormat="1" applyFont="1" applyBorder="1"/>
    <xf numFmtId="0" fontId="2" fillId="6" borderId="5" xfId="6" applyFill="1" applyBorder="1" applyAlignment="1">
      <alignment horizontal="center"/>
    </xf>
    <xf numFmtId="0" fontId="42" fillId="0" borderId="0" xfId="6" applyFont="1" applyAlignment="1">
      <alignment horizontal="center"/>
    </xf>
    <xf numFmtId="0" fontId="42" fillId="0" borderId="0" xfId="6" applyFont="1"/>
    <xf numFmtId="2" fontId="53" fillId="6" borderId="5" xfId="6" applyNumberFormat="1" applyFont="1" applyFill="1" applyBorder="1"/>
    <xf numFmtId="1" fontId="1" fillId="6" borderId="5" xfId="6" applyNumberFormat="1" applyFont="1" applyFill="1" applyBorder="1"/>
    <xf numFmtId="0" fontId="50" fillId="0" borderId="0" xfId="9" applyAlignment="1">
      <alignment horizontal="center"/>
    </xf>
    <xf numFmtId="0" fontId="2" fillId="0" borderId="0" xfId="6" applyFont="1" applyAlignment="1">
      <alignment horizontal="center"/>
    </xf>
    <xf numFmtId="0" fontId="47" fillId="0" borderId="0" xfId="0" applyFont="1" applyAlignment="1">
      <alignment horizontal="left"/>
    </xf>
    <xf numFmtId="0" fontId="21" fillId="0" borderId="0" xfId="0" applyFont="1" applyAlignment="1">
      <alignment horizontal="left"/>
    </xf>
    <xf numFmtId="0" fontId="2" fillId="0" borderId="0" xfId="0" applyFont="1" applyAlignment="1">
      <alignment horizontal="left" vertical="top"/>
    </xf>
    <xf numFmtId="0" fontId="20" fillId="0" borderId="0" xfId="0" applyFont="1" applyAlignment="1">
      <alignment horizontal="left"/>
    </xf>
    <xf numFmtId="0" fontId="23" fillId="0" borderId="0" xfId="0" applyFont="1" applyAlignment="1">
      <alignment horizontal="left" vertical="top"/>
    </xf>
    <xf numFmtId="0" fontId="20" fillId="0" borderId="0" xfId="0" applyFont="1" applyAlignment="1">
      <alignment horizontal="left" vertical="top"/>
    </xf>
    <xf numFmtId="0" fontId="2" fillId="0" borderId="0" xfId="0"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2" fillId="0" borderId="5" xfId="0" applyFont="1" applyBorder="1" applyAlignment="1">
      <alignment horizontal="center"/>
    </xf>
    <xf numFmtId="0" fontId="2" fillId="0" borderId="5" xfId="0" applyFont="1" applyBorder="1" applyAlignment="1">
      <alignment horizontal="center" vertical="top"/>
    </xf>
    <xf numFmtId="0" fontId="22" fillId="0" borderId="0" xfId="0" applyFont="1" applyAlignment="1">
      <alignment horizontal="left" vertical="top"/>
    </xf>
    <xf numFmtId="0" fontId="0" fillId="0" borderId="0" xfId="0" applyAlignment="1">
      <alignment horizontal="left" vertical="top"/>
    </xf>
    <xf numFmtId="0" fontId="1" fillId="0" borderId="5" xfId="0" applyFont="1" applyFill="1" applyBorder="1" applyAlignment="1">
      <alignment horizontal="center" vertical="top"/>
    </xf>
    <xf numFmtId="0" fontId="1" fillId="0" borderId="5" xfId="0" applyFont="1" applyFill="1" applyBorder="1" applyAlignment="1">
      <alignment horizontal="center"/>
    </xf>
    <xf numFmtId="0" fontId="2" fillId="0" borderId="5" xfId="0" applyFont="1" applyFill="1" applyBorder="1" applyAlignment="1">
      <alignment horizontal="center" vertical="top"/>
    </xf>
    <xf numFmtId="0" fontId="2" fillId="0" borderId="5" xfId="0" applyFont="1" applyFill="1" applyBorder="1" applyAlignment="1">
      <alignment horizontal="center"/>
    </xf>
    <xf numFmtId="0" fontId="2" fillId="0" borderId="0" xfId="6" applyAlignment="1">
      <alignment horizontal="left"/>
    </xf>
    <xf numFmtId="0" fontId="47" fillId="0" borderId="0" xfId="0" applyFont="1" applyAlignment="1">
      <alignment horizontal="left" vertical="top"/>
    </xf>
    <xf numFmtId="0" fontId="21" fillId="0" borderId="0" xfId="0" applyFont="1" applyAlignment="1">
      <alignment horizontal="left" vertical="top"/>
    </xf>
    <xf numFmtId="0" fontId="22" fillId="0" borderId="0" xfId="6" applyFont="1" applyAlignment="1">
      <alignment horizontal="left" vertical="top"/>
    </xf>
    <xf numFmtId="0" fontId="2" fillId="0" borderId="0" xfId="6" applyAlignment="1">
      <alignment horizontal="left" vertical="top" wrapText="1"/>
    </xf>
    <xf numFmtId="0" fontId="22" fillId="0" borderId="0" xfId="6" applyFont="1" applyAlignment="1">
      <alignment horizontal="left" vertical="top" wrapText="1"/>
    </xf>
    <xf numFmtId="0" fontId="5" fillId="0" borderId="0" xfId="6" applyFont="1" applyAlignment="1">
      <alignment horizontal="left" vertical="top"/>
    </xf>
    <xf numFmtId="0" fontId="20" fillId="0" borderId="0" xfId="6" applyFont="1" applyAlignment="1">
      <alignment horizontal="left"/>
    </xf>
    <xf numFmtId="0" fontId="2" fillId="0" borderId="0" xfId="6" applyAlignment="1">
      <alignment horizontal="left" vertical="top"/>
    </xf>
    <xf numFmtId="0" fontId="20" fillId="0" borderId="0" xfId="0" applyFont="1" applyAlignment="1">
      <alignment horizontal="left" vertical="top" wrapText="1"/>
    </xf>
    <xf numFmtId="0" fontId="6" fillId="0" borderId="0" xfId="0" applyFont="1" applyAlignment="1">
      <alignment horizontal="left" vertical="top"/>
    </xf>
    <xf numFmtId="0" fontId="61" fillId="0" borderId="0" xfId="0" applyFont="1" applyAlignment="1">
      <alignment horizontal="left" vertical="top"/>
    </xf>
    <xf numFmtId="0" fontId="61" fillId="0" borderId="4" xfId="6" applyFont="1" applyBorder="1" applyAlignment="1">
      <alignment horizontal="left" vertical="top" wrapText="1"/>
    </xf>
    <xf numFmtId="0" fontId="61" fillId="0" borderId="0" xfId="6" applyFont="1" applyAlignment="1">
      <alignment horizontal="left" vertical="top" wrapText="1"/>
    </xf>
    <xf numFmtId="0" fontId="1" fillId="0" borderId="0" xfId="0" applyFont="1" applyAlignment="1">
      <alignment horizontal="left" vertical="top" wrapText="1"/>
    </xf>
    <xf numFmtId="0" fontId="2" fillId="0" borderId="0" xfId="10" applyAlignment="1" applyProtection="1">
      <alignment horizontal="left" vertical="top" wrapText="1"/>
      <protection locked="0"/>
    </xf>
    <xf numFmtId="2" fontId="53" fillId="10" borderId="63" xfId="6" applyNumberFormat="1" applyFont="1" applyFill="1" applyBorder="1" applyAlignment="1">
      <alignment horizontal="left"/>
    </xf>
    <xf numFmtId="2" fontId="53" fillId="10" borderId="24" xfId="6" applyNumberFormat="1" applyFont="1" applyFill="1" applyBorder="1" applyAlignment="1">
      <alignment horizontal="left"/>
    </xf>
    <xf numFmtId="2" fontId="55" fillId="10" borderId="5" xfId="6" applyNumberFormat="1" applyFont="1" applyFill="1" applyBorder="1" applyAlignment="1">
      <alignment horizontal="left"/>
    </xf>
    <xf numFmtId="2" fontId="55" fillId="10" borderId="7" xfId="6" applyNumberFormat="1" applyFont="1" applyFill="1" applyBorder="1" applyAlignment="1">
      <alignment horizontal="right" wrapText="1"/>
    </xf>
    <xf numFmtId="2" fontId="55" fillId="10" borderId="8" xfId="6" applyNumberFormat="1" applyFont="1" applyFill="1" applyBorder="1" applyAlignment="1">
      <alignment horizontal="right" wrapText="1"/>
    </xf>
    <xf numFmtId="2" fontId="55" fillId="10" borderId="63" xfId="6" applyNumberFormat="1" applyFont="1" applyFill="1" applyBorder="1" applyAlignment="1">
      <alignment horizontal="center"/>
    </xf>
    <xf numFmtId="2" fontId="55" fillId="10" borderId="64" xfId="6" applyNumberFormat="1" applyFont="1" applyFill="1" applyBorder="1" applyAlignment="1">
      <alignment horizontal="center"/>
    </xf>
    <xf numFmtId="2" fontId="55" fillId="10" borderId="24" xfId="6" applyNumberFormat="1" applyFont="1" applyFill="1" applyBorder="1" applyAlignment="1">
      <alignment horizontal="center"/>
    </xf>
    <xf numFmtId="0" fontId="22" fillId="0" borderId="0" xfId="10" applyFont="1" applyAlignment="1" applyProtection="1">
      <alignment horizontal="left" vertical="top" wrapText="1"/>
      <protection locked="0"/>
    </xf>
    <xf numFmtId="2" fontId="1" fillId="10" borderId="5" xfId="6" applyNumberFormat="1" applyFont="1" applyFill="1" applyBorder="1" applyAlignment="1">
      <alignment horizontal="left"/>
    </xf>
    <xf numFmtId="2" fontId="54" fillId="10" borderId="5" xfId="6" applyNumberFormat="1" applyFont="1" applyFill="1" applyBorder="1" applyAlignment="1">
      <alignment horizontal="left"/>
    </xf>
    <xf numFmtId="0" fontId="47" fillId="0" borderId="0" xfId="7" applyFont="1" applyAlignment="1">
      <alignment horizontal="left" vertical="top"/>
    </xf>
    <xf numFmtId="0" fontId="21" fillId="0" borderId="0" xfId="7" applyFont="1" applyAlignment="1">
      <alignment horizontal="left" vertical="top"/>
    </xf>
    <xf numFmtId="2" fontId="1" fillId="10" borderId="62" xfId="6" applyNumberFormat="1" applyFont="1" applyFill="1" applyBorder="1" applyAlignment="1">
      <alignment horizontal="left" vertical="center" wrapText="1"/>
    </xf>
    <xf numFmtId="2" fontId="1" fillId="10" borderId="45" xfId="6" applyNumberFormat="1" applyFont="1" applyFill="1" applyBorder="1" applyAlignment="1">
      <alignment horizontal="left" vertical="center" wrapText="1"/>
    </xf>
    <xf numFmtId="2" fontId="1" fillId="10" borderId="3" xfId="6" applyNumberFormat="1" applyFont="1" applyFill="1" applyBorder="1" applyAlignment="1">
      <alignment horizontal="left" vertical="center" wrapText="1"/>
    </xf>
    <xf numFmtId="2" fontId="1" fillId="10" borderId="22" xfId="6" applyNumberFormat="1" applyFont="1" applyFill="1" applyBorder="1" applyAlignment="1">
      <alignment horizontal="left" vertical="center" wrapText="1"/>
    </xf>
    <xf numFmtId="2" fontId="1" fillId="10" borderId="7" xfId="6" applyNumberFormat="1" applyFont="1" applyFill="1" applyBorder="1" applyAlignment="1">
      <alignment horizontal="right" vertical="center" wrapText="1"/>
    </xf>
    <xf numFmtId="2" fontId="1" fillId="10" borderId="8" xfId="6" applyNumberFormat="1" applyFont="1" applyFill="1" applyBorder="1" applyAlignment="1">
      <alignment horizontal="right" vertical="center" wrapText="1"/>
    </xf>
    <xf numFmtId="2" fontId="1" fillId="10" borderId="63" xfId="6" applyNumberFormat="1" applyFont="1" applyFill="1" applyBorder="1" applyAlignment="1">
      <alignment horizontal="center" vertical="center" wrapText="1"/>
    </xf>
    <xf numFmtId="2" fontId="1" fillId="10" borderId="64" xfId="6" applyNumberFormat="1" applyFont="1" applyFill="1" applyBorder="1" applyAlignment="1">
      <alignment horizontal="center" vertical="center" wrapText="1"/>
    </xf>
    <xf numFmtId="2" fontId="1" fillId="10" borderId="24" xfId="6" applyNumberFormat="1" applyFont="1" applyFill="1" applyBorder="1" applyAlignment="1">
      <alignment horizontal="center" vertical="center" wrapText="1"/>
    </xf>
    <xf numFmtId="2" fontId="54" fillId="10" borderId="63" xfId="6" applyNumberFormat="1" applyFont="1" applyFill="1" applyBorder="1" applyAlignment="1">
      <alignment horizontal="left"/>
    </xf>
    <xf numFmtId="2" fontId="54" fillId="10" borderId="64" xfId="6" applyNumberFormat="1" applyFont="1" applyFill="1" applyBorder="1" applyAlignment="1">
      <alignment horizontal="left"/>
    </xf>
    <xf numFmtId="2" fontId="54" fillId="10" borderId="24" xfId="6" applyNumberFormat="1" applyFont="1" applyFill="1" applyBorder="1" applyAlignment="1">
      <alignment horizontal="left"/>
    </xf>
    <xf numFmtId="0" fontId="5" fillId="0" borderId="17" xfId="6" applyFont="1" applyBorder="1" applyAlignment="1">
      <alignment horizontal="center"/>
    </xf>
    <xf numFmtId="0" fontId="5" fillId="0" borderId="11" xfId="6" applyFont="1" applyBorder="1" applyAlignment="1">
      <alignment horizontal="center"/>
    </xf>
    <xf numFmtId="0" fontId="5" fillId="0" borderId="12" xfId="6" applyFont="1" applyBorder="1" applyAlignment="1">
      <alignment horizontal="center"/>
    </xf>
    <xf numFmtId="0" fontId="2" fillId="0" borderId="65" xfId="6" applyBorder="1" applyAlignment="1">
      <alignment horizontal="center" vertical="center"/>
    </xf>
    <xf numFmtId="0" fontId="2" fillId="0" borderId="66" xfId="6" applyBorder="1" applyAlignment="1">
      <alignment horizontal="center" vertical="center"/>
    </xf>
    <xf numFmtId="0" fontId="2" fillId="0" borderId="67" xfId="6" applyBorder="1" applyAlignment="1">
      <alignment horizontal="center" vertical="center"/>
    </xf>
    <xf numFmtId="0" fontId="2" fillId="0" borderId="4" xfId="6" applyBorder="1" applyAlignment="1">
      <alignment horizontal="left" vertical="top"/>
    </xf>
    <xf numFmtId="2" fontId="1" fillId="10" borderId="7" xfId="6" applyNumberFormat="1" applyFont="1" applyFill="1" applyBorder="1" applyAlignment="1">
      <alignment horizontal="center" vertical="center" wrapText="1"/>
    </xf>
    <xf numFmtId="2" fontId="1" fillId="10" borderId="8" xfId="6" applyNumberFormat="1" applyFont="1" applyFill="1" applyBorder="1" applyAlignment="1">
      <alignment horizontal="center" vertical="center" wrapText="1"/>
    </xf>
    <xf numFmtId="0" fontId="2" fillId="0" borderId="18" xfId="0" applyFont="1" applyBorder="1" applyAlignment="1">
      <alignment horizontal="center" vertical="top"/>
    </xf>
    <xf numFmtId="0" fontId="11" fillId="0" borderId="18" xfId="0" applyFont="1" applyBorder="1" applyAlignment="1">
      <alignment horizontal="center" vertical="top"/>
    </xf>
    <xf numFmtId="0" fontId="11" fillId="0" borderId="19" xfId="0" applyFont="1" applyBorder="1" applyAlignment="1">
      <alignment horizontal="center" vertical="top"/>
    </xf>
    <xf numFmtId="0" fontId="2" fillId="0" borderId="0" xfId="0" applyFont="1" applyBorder="1" applyAlignment="1">
      <alignment horizontal="left" vertical="top" wrapText="1"/>
    </xf>
    <xf numFmtId="0" fontId="0" fillId="0" borderId="0" xfId="0" applyBorder="1" applyAlignment="1">
      <alignment horizontal="left" vertical="top" wrapText="1"/>
    </xf>
    <xf numFmtId="0" fontId="20" fillId="0" borderId="0" xfId="6" applyFont="1" applyAlignment="1">
      <alignment horizontal="left" vertical="top" wrapText="1"/>
    </xf>
    <xf numFmtId="0" fontId="47" fillId="0" borderId="0" xfId="6" applyFont="1" applyAlignment="1">
      <alignment horizontal="left" vertical="top"/>
    </xf>
    <xf numFmtId="0" fontId="21" fillId="0" borderId="0" xfId="6" applyFont="1" applyAlignment="1">
      <alignment horizontal="left" vertical="top"/>
    </xf>
    <xf numFmtId="0" fontId="20" fillId="0" borderId="0" xfId="6" applyFont="1" applyBorder="1" applyAlignment="1">
      <alignment horizontal="left" vertical="top"/>
    </xf>
    <xf numFmtId="0" fontId="20" fillId="0" borderId="0" xfId="6" applyFont="1" applyBorder="1" applyAlignment="1">
      <alignment horizontal="left" vertical="top" wrapText="1"/>
    </xf>
    <xf numFmtId="0" fontId="23" fillId="0" borderId="0" xfId="0" applyFont="1" applyAlignment="1">
      <alignment horizontal="left"/>
    </xf>
    <xf numFmtId="0" fontId="8" fillId="2" borderId="0" xfId="6" applyFont="1" applyFill="1" applyAlignment="1">
      <alignment horizontal="left"/>
    </xf>
    <xf numFmtId="0" fontId="5" fillId="0" borderId="0" xfId="6" applyFont="1" applyAlignment="1">
      <alignment horizontal="left"/>
    </xf>
    <xf numFmtId="0" fontId="5" fillId="0" borderId="0" xfId="0" applyFont="1" applyAlignment="1">
      <alignment horizontal="center"/>
    </xf>
    <xf numFmtId="0" fontId="8" fillId="2" borderId="0" xfId="0" applyFont="1" applyFill="1" applyAlignment="1">
      <alignment horizontal="left"/>
    </xf>
    <xf numFmtId="0" fontId="44" fillId="0" borderId="0" xfId="0" applyFont="1" applyAlignment="1">
      <alignment horizontal="left" vertical="top" wrapText="1"/>
    </xf>
    <xf numFmtId="0" fontId="39" fillId="5" borderId="0" xfId="0" applyFont="1" applyFill="1" applyAlignment="1">
      <alignment horizontal="left" vertical="top"/>
    </xf>
    <xf numFmtId="0" fontId="14" fillId="0" borderId="0" xfId="0" applyFont="1" applyAlignment="1">
      <alignment horizontal="left" vertical="top" wrapText="1"/>
    </xf>
    <xf numFmtId="0" fontId="22" fillId="0" borderId="0" xfId="0" applyFont="1" applyAlignment="1">
      <alignment horizontal="left"/>
    </xf>
    <xf numFmtId="0" fontId="2"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top"/>
    </xf>
    <xf numFmtId="0" fontId="5" fillId="0" borderId="0" xfId="0" applyFont="1" applyAlignment="1">
      <alignment horizontal="left"/>
    </xf>
    <xf numFmtId="0" fontId="11" fillId="0" borderId="0" xfId="0" applyFont="1" applyAlignment="1">
      <alignment horizontal="left"/>
    </xf>
    <xf numFmtId="0" fontId="5" fillId="0" borderId="0" xfId="0" applyFont="1" applyAlignment="1"/>
    <xf numFmtId="0" fontId="2" fillId="0" borderId="49" xfId="0" applyFont="1" applyFill="1" applyBorder="1" applyAlignment="1">
      <alignment horizontal="left" vertical="top"/>
    </xf>
    <xf numFmtId="0" fontId="2" fillId="0" borderId="50" xfId="0" applyFont="1" applyFill="1" applyBorder="1" applyAlignment="1">
      <alignment horizontal="left" vertical="top"/>
    </xf>
    <xf numFmtId="0" fontId="2" fillId="0" borderId="51" xfId="0" applyFont="1" applyFill="1" applyBorder="1" applyAlignment="1">
      <alignment horizontal="left" vertical="top"/>
    </xf>
    <xf numFmtId="0" fontId="20" fillId="0" borderId="54" xfId="0" applyFont="1" applyFill="1" applyBorder="1" applyAlignment="1">
      <alignment horizontal="left" vertical="top"/>
    </xf>
    <xf numFmtId="0" fontId="20" fillId="0" borderId="55" xfId="0" applyFont="1" applyFill="1" applyBorder="1" applyAlignment="1">
      <alignment horizontal="left" vertical="top"/>
    </xf>
    <xf numFmtId="0" fontId="20" fillId="0" borderId="56" xfId="0" applyFont="1" applyFill="1" applyBorder="1" applyAlignment="1">
      <alignment horizontal="left" vertical="top"/>
    </xf>
    <xf numFmtId="0" fontId="5" fillId="10" borderId="0" xfId="0" applyFont="1" applyFill="1" applyAlignment="1">
      <alignment horizontal="center"/>
    </xf>
    <xf numFmtId="0" fontId="5" fillId="8" borderId="0" xfId="0" applyFont="1" applyFill="1" applyAlignment="1">
      <alignment horizontal="center"/>
    </xf>
    <xf numFmtId="0" fontId="11" fillId="0" borderId="0" xfId="0" applyFont="1" applyAlignment="1">
      <alignment horizontal="left" vertical="top" wrapText="1"/>
    </xf>
    <xf numFmtId="0" fontId="2" fillId="0" borderId="0" xfId="6" applyFont="1" applyAlignment="1">
      <alignment horizontal="left" vertical="top"/>
    </xf>
    <xf numFmtId="0" fontId="2" fillId="0" borderId="0" xfId="6" applyFont="1" applyAlignment="1">
      <alignment horizontal="left"/>
    </xf>
    <xf numFmtId="0" fontId="22" fillId="0" borderId="0" xfId="6" applyFont="1" applyAlignment="1">
      <alignment horizontal="left"/>
    </xf>
    <xf numFmtId="0" fontId="52" fillId="0" borderId="0" xfId="6" applyFont="1" applyAlignment="1">
      <alignment horizontal="left" vertical="top" wrapText="1"/>
    </xf>
    <xf numFmtId="0" fontId="21" fillId="0" borderId="0" xfId="0" applyFont="1" applyAlignment="1">
      <alignment horizontal="left" vertical="top" wrapText="1"/>
    </xf>
    <xf numFmtId="0" fontId="6" fillId="0" borderId="0" xfId="7" applyFont="1" applyAlignment="1">
      <alignment horizontal="right"/>
    </xf>
    <xf numFmtId="170" fontId="6" fillId="0" borderId="0" xfId="7" applyNumberFormat="1" applyFont="1" applyAlignment="1">
      <alignment horizontal="left"/>
    </xf>
    <xf numFmtId="0" fontId="7" fillId="0" borderId="0" xfId="7" applyFont="1" applyAlignment="1">
      <alignment horizontal="left" vertical="top" wrapText="1"/>
    </xf>
    <xf numFmtId="0" fontId="20" fillId="0" borderId="0" xfId="7" applyFont="1" applyFill="1" applyBorder="1" applyAlignment="1">
      <alignment horizontal="center" vertical="top" wrapText="1"/>
    </xf>
    <xf numFmtId="0" fontId="20" fillId="0" borderId="2" xfId="7" applyFont="1" applyFill="1" applyBorder="1" applyAlignment="1">
      <alignment horizontal="center" vertical="top" wrapText="1"/>
    </xf>
    <xf numFmtId="0" fontId="20" fillId="0" borderId="0" xfId="7" applyFont="1" applyFill="1" applyBorder="1" applyAlignment="1">
      <alignment horizontal="right" vertical="top" wrapText="1"/>
    </xf>
    <xf numFmtId="0" fontId="20" fillId="0" borderId="2" xfId="7" applyFont="1" applyFill="1" applyBorder="1" applyAlignment="1">
      <alignment horizontal="right" vertical="top" wrapText="1"/>
    </xf>
    <xf numFmtId="0" fontId="5" fillId="0" borderId="0" xfId="7" applyFont="1" applyFill="1" applyBorder="1" applyAlignment="1">
      <alignment horizontal="center" vertical="top" wrapText="1"/>
    </xf>
    <xf numFmtId="0" fontId="5" fillId="0" borderId="0" xfId="7" applyFont="1" applyAlignment="1">
      <alignment horizontal="center" vertical="top" wrapText="1"/>
    </xf>
    <xf numFmtId="0" fontId="20" fillId="0" borderId="0" xfId="7" applyFont="1" applyAlignment="1">
      <alignment horizontal="center" vertical="top" wrapText="1"/>
    </xf>
    <xf numFmtId="0" fontId="2" fillId="0" borderId="0" xfId="6" applyFont="1" applyAlignment="1">
      <alignment horizontal="left" vertical="top" wrapText="1"/>
    </xf>
    <xf numFmtId="0" fontId="2" fillId="0" borderId="0" xfId="6" quotePrefix="1" applyAlignment="1">
      <alignment horizontal="left" vertical="top" wrapText="1"/>
    </xf>
    <xf numFmtId="0" fontId="20" fillId="0" borderId="5" xfId="7" applyFont="1" applyFill="1" applyBorder="1" applyAlignment="1">
      <alignment horizontal="right" vertical="top" wrapText="1"/>
    </xf>
    <xf numFmtId="0" fontId="20" fillId="0" borderId="27" xfId="7" applyFont="1" applyFill="1" applyBorder="1" applyAlignment="1">
      <alignment horizontal="right" vertical="top" wrapText="1"/>
    </xf>
    <xf numFmtId="0" fontId="6" fillId="0" borderId="0" xfId="8" applyFont="1" applyAlignment="1">
      <alignment horizontal="left"/>
    </xf>
    <xf numFmtId="0" fontId="6" fillId="0" borderId="0" xfId="8" applyFont="1" applyAlignment="1">
      <alignment horizontal="left" vertical="top" wrapText="1"/>
    </xf>
    <xf numFmtId="0" fontId="6" fillId="0" borderId="0" xfId="8" applyAlignment="1">
      <alignment horizontal="left" vertical="top" wrapText="1"/>
    </xf>
    <xf numFmtId="0" fontId="23" fillId="0" borderId="0" xfId="7" applyFont="1" applyAlignment="1">
      <alignment horizontal="left" vertical="top"/>
    </xf>
    <xf numFmtId="0" fontId="5" fillId="0" borderId="5" xfId="7" applyFont="1" applyFill="1" applyBorder="1" applyAlignment="1">
      <alignment horizontal="center" vertical="top" wrapText="1"/>
    </xf>
    <xf numFmtId="0" fontId="20" fillId="0" borderId="5" xfId="8" applyFont="1" applyFill="1" applyBorder="1" applyAlignment="1">
      <alignment horizontal="center" vertical="center" wrapText="1"/>
    </xf>
    <xf numFmtId="0" fontId="20" fillId="0" borderId="27" xfId="8" applyFont="1" applyFill="1" applyBorder="1" applyAlignment="1">
      <alignment horizontal="center" vertical="center" wrapText="1"/>
    </xf>
    <xf numFmtId="0" fontId="20" fillId="0" borderId="5" xfId="7" applyFont="1" applyFill="1" applyBorder="1" applyAlignment="1">
      <alignment horizontal="center" vertical="top" wrapText="1"/>
    </xf>
  </cellXfs>
  <cellStyles count="11">
    <cellStyle name="Euro" xfId="2" xr:uid="{00000000-0005-0000-0000-000000000000}"/>
    <cellStyle name="Komma" xfId="1" builtinId="3"/>
    <cellStyle name="Link" xfId="9" builtinId="8"/>
    <cellStyle name="Normal 2" xfId="7" xr:uid="{00000000-0005-0000-0000-000003000000}"/>
    <cellStyle name="Prozent" xfId="3" builtinId="5"/>
    <cellStyle name="Standard" xfId="0" builtinId="0"/>
    <cellStyle name="Standard 2" xfId="6" xr:uid="{00000000-0005-0000-0000-000006000000}"/>
    <cellStyle name="Standard 3" xfId="10" xr:uid="{00000000-0005-0000-0000-000007000000}"/>
    <cellStyle name="Standard_05_02_Bestellungen_L" xfId="4" xr:uid="{00000000-0005-0000-0000-000008000000}"/>
    <cellStyle name="Standard_Saisonbereinigung" xfId="8" xr:uid="{00000000-0005-0000-0000-000009000000}"/>
    <cellStyle name="Währung" xfId="5" builtinId="4"/>
  </cellStyles>
  <dxfs count="17">
    <dxf>
      <font>
        <b/>
        <i val="0"/>
        <color rgb="FF00B050"/>
      </font>
    </dxf>
    <dxf>
      <font>
        <b/>
        <i val="0"/>
        <color rgb="FF0070C0"/>
      </font>
    </dxf>
    <dxf>
      <font>
        <b/>
        <i val="0"/>
        <color rgb="FFFF0000"/>
      </font>
    </dxf>
    <dxf>
      <font>
        <b/>
        <i val="0"/>
        <color theme="0"/>
      </font>
      <fill>
        <patternFill>
          <bgColor rgb="FFC00000"/>
        </patternFill>
      </fill>
    </dxf>
    <dxf>
      <font>
        <b/>
        <i val="0"/>
        <color theme="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C000"/>
        </patternFill>
      </fill>
    </dxf>
    <dxf>
      <font>
        <b/>
        <i val="0"/>
        <color theme="0"/>
      </font>
      <fill>
        <patternFill>
          <bgColor rgb="FFC0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onnections" Target="connections.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DFD181E0-5E2F-11CE-A449-00AA004A803D}" ax:persistence="persistStreamInit" r:id="rId1"/>
</file>

<file path=xl/activeX/activeX5.xml><?xml version="1.0" encoding="utf-8"?>
<ax:ocx xmlns:ax="http://schemas.microsoft.com/office/2006/activeX" xmlns:r="http://schemas.openxmlformats.org/officeDocument/2006/relationships" ax:classid="{DFD181E0-5E2F-11CE-A449-00AA004A803D}" ax:persistence="persistStreamInit" r:id="rId1"/>
</file>

<file path=xl/activeX/activeX6.xml><?xml version="1.0" encoding="utf-8"?>
<ax:ocx xmlns:ax="http://schemas.microsoft.com/office/2006/activeX" xmlns:r="http://schemas.openxmlformats.org/officeDocument/2006/relationships" ax:classid="{DFD181E0-5E2F-11CE-A449-00AA004A803D}" ax:persistence="persistStreamInit" r:id="rId1"/>
</file>

<file path=xl/activeX/activeX7.xml><?xml version="1.0" encoding="utf-8"?>
<ax:ocx xmlns:ax="http://schemas.microsoft.com/office/2006/activeX" xmlns:r="http://schemas.openxmlformats.org/officeDocument/2006/relationships" ax:classid="{DFD181E0-5E2F-11CE-A449-00AA004A803D}" ax:persistence="persistStreamInit" r:id="rId1"/>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de-DE" sz="2800"/>
              <a:t>turnover of the branches in 2017</a:t>
            </a:r>
          </a:p>
        </c:rich>
      </c:tx>
      <c:overlay val="0"/>
    </c:title>
    <c:autoTitleDeleted val="0"/>
    <c:plotArea>
      <c:layout/>
      <c:barChart>
        <c:barDir val="col"/>
        <c:grouping val="clustered"/>
        <c:varyColors val="0"/>
        <c:ser>
          <c:idx val="0"/>
          <c:order val="0"/>
          <c:tx>
            <c:strRef>
              <c:f>'1a) arith. average (example)'!$B$4</c:f>
              <c:strCache>
                <c:ptCount val="1"/>
                <c:pt idx="0">
                  <c:v>Umsatz</c:v>
                </c:pt>
              </c:strCache>
            </c:strRef>
          </c:tx>
          <c:invertIfNegative val="0"/>
          <c:cat>
            <c:strRef>
              <c:f>'1a) arith. average (example)'!$A$6:$A$10</c:f>
              <c:strCache>
                <c:ptCount val="5"/>
                <c:pt idx="0">
                  <c:v>Bremen</c:v>
                </c:pt>
                <c:pt idx="1">
                  <c:v>Hamburg</c:v>
                </c:pt>
                <c:pt idx="2">
                  <c:v>Lübeck</c:v>
                </c:pt>
                <c:pt idx="3">
                  <c:v>Kiel</c:v>
                </c:pt>
                <c:pt idx="4">
                  <c:v>Rostock</c:v>
                </c:pt>
              </c:strCache>
            </c:strRef>
          </c:cat>
          <c:val>
            <c:numRef>
              <c:f>'1a) arith. average (example)'!$B$6:$B$10</c:f>
              <c:numCache>
                <c:formatCode>_-* #,##0.00\ [$€-407]_-;\-* #,##0.00\ [$€-407]_-;_-* "-"??\ [$€-407]_-;_-@_-</c:formatCode>
                <c:ptCount val="5"/>
                <c:pt idx="0">
                  <c:v>120000</c:v>
                </c:pt>
                <c:pt idx="1">
                  <c:v>380000</c:v>
                </c:pt>
                <c:pt idx="2">
                  <c:v>110000</c:v>
                </c:pt>
                <c:pt idx="3">
                  <c:v>240000</c:v>
                </c:pt>
                <c:pt idx="4">
                  <c:v>190000</c:v>
                </c:pt>
              </c:numCache>
            </c:numRef>
          </c:val>
          <c:extLst>
            <c:ext xmlns:c16="http://schemas.microsoft.com/office/drawing/2014/chart" uri="{C3380CC4-5D6E-409C-BE32-E72D297353CC}">
              <c16:uniqueId val="{00000000-09F0-4967-8FBD-CE8BA77483C4}"/>
            </c:ext>
          </c:extLst>
        </c:ser>
        <c:dLbls>
          <c:showLegendKey val="0"/>
          <c:showVal val="0"/>
          <c:showCatName val="0"/>
          <c:showSerName val="0"/>
          <c:showPercent val="0"/>
          <c:showBubbleSize val="0"/>
        </c:dLbls>
        <c:gapWidth val="150"/>
        <c:axId val="164495184"/>
        <c:axId val="164499104"/>
      </c:barChart>
      <c:scatterChart>
        <c:scatterStyle val="lineMarker"/>
        <c:varyColors val="0"/>
        <c:ser>
          <c:idx val="1"/>
          <c:order val="1"/>
          <c:tx>
            <c:strRef>
              <c:f>'1a) arith. average (example)'!$C$4</c:f>
              <c:strCache>
                <c:ptCount val="1"/>
                <c:pt idx="0">
                  <c:v>Mittelwert</c:v>
                </c:pt>
              </c:strCache>
            </c:strRef>
          </c:tx>
          <c:spPr>
            <a:ln w="50800">
              <a:solidFill>
                <a:srgbClr val="C00000"/>
              </a:solidFill>
            </a:ln>
          </c:spPr>
          <c:marker>
            <c:symbol val="none"/>
          </c:marker>
          <c:xVal>
            <c:strRef>
              <c:f>'1a) arith. average (example)'!$A$6:$A$10</c:f>
              <c:strCache>
                <c:ptCount val="5"/>
                <c:pt idx="0">
                  <c:v>Bremen</c:v>
                </c:pt>
                <c:pt idx="1">
                  <c:v>Hamburg</c:v>
                </c:pt>
                <c:pt idx="2">
                  <c:v>Lübeck</c:v>
                </c:pt>
                <c:pt idx="3">
                  <c:v>Kiel</c:v>
                </c:pt>
                <c:pt idx="4">
                  <c:v>Rostock</c:v>
                </c:pt>
              </c:strCache>
            </c:strRef>
          </c:xVal>
          <c:yVal>
            <c:numRef>
              <c:f>'1a) arith. average (example)'!$C$6:$C$10</c:f>
              <c:numCache>
                <c:formatCode>_-* #,##0.00\ [$€-407]_-;\-* #,##0.00\ [$€-407]_-;_-* "-"??\ [$€-407]_-;_-@_-</c:formatCode>
                <c:ptCount val="5"/>
                <c:pt idx="0">
                  <c:v>208000</c:v>
                </c:pt>
                <c:pt idx="1">
                  <c:v>208000</c:v>
                </c:pt>
                <c:pt idx="2">
                  <c:v>208000</c:v>
                </c:pt>
                <c:pt idx="3">
                  <c:v>208000</c:v>
                </c:pt>
                <c:pt idx="4">
                  <c:v>208000</c:v>
                </c:pt>
              </c:numCache>
            </c:numRef>
          </c:yVal>
          <c:smooth val="0"/>
          <c:extLst>
            <c:ext xmlns:c16="http://schemas.microsoft.com/office/drawing/2014/chart" uri="{C3380CC4-5D6E-409C-BE32-E72D297353CC}">
              <c16:uniqueId val="{00000001-09F0-4967-8FBD-CE8BA77483C4}"/>
            </c:ext>
          </c:extLst>
        </c:ser>
        <c:dLbls>
          <c:showLegendKey val="0"/>
          <c:showVal val="0"/>
          <c:showCatName val="0"/>
          <c:showSerName val="0"/>
          <c:showPercent val="0"/>
          <c:showBubbleSize val="0"/>
        </c:dLbls>
        <c:axId val="164495184"/>
        <c:axId val="164499104"/>
      </c:scatterChart>
      <c:catAx>
        <c:axId val="164495184"/>
        <c:scaling>
          <c:orientation val="minMax"/>
        </c:scaling>
        <c:delete val="0"/>
        <c:axPos val="b"/>
        <c:numFmt formatCode="General" sourceLinked="1"/>
        <c:majorTickMark val="out"/>
        <c:minorTickMark val="none"/>
        <c:tickLblPos val="nextTo"/>
        <c:txPr>
          <a:bodyPr/>
          <a:lstStyle/>
          <a:p>
            <a:pPr>
              <a:defRPr sz="1600"/>
            </a:pPr>
            <a:endParaRPr lang="de-DE"/>
          </a:p>
        </c:txPr>
        <c:crossAx val="164499104"/>
        <c:crosses val="autoZero"/>
        <c:auto val="1"/>
        <c:lblAlgn val="ctr"/>
        <c:lblOffset val="100"/>
        <c:noMultiLvlLbl val="0"/>
      </c:catAx>
      <c:valAx>
        <c:axId val="164499104"/>
        <c:scaling>
          <c:orientation val="minMax"/>
        </c:scaling>
        <c:delete val="0"/>
        <c:axPos val="l"/>
        <c:majorGridlines/>
        <c:numFmt formatCode="#,##0\ &quot;€&quot;" sourceLinked="0"/>
        <c:majorTickMark val="out"/>
        <c:minorTickMark val="none"/>
        <c:tickLblPos val="nextTo"/>
        <c:txPr>
          <a:bodyPr/>
          <a:lstStyle/>
          <a:p>
            <a:pPr>
              <a:defRPr sz="1600"/>
            </a:pPr>
            <a:endParaRPr lang="de-DE"/>
          </a:p>
        </c:txPr>
        <c:crossAx val="164495184"/>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qualification of employees</a:t>
            </a:r>
          </a:p>
        </c:rich>
      </c:tx>
      <c:layout>
        <c:manualLayout>
          <c:xMode val="edge"/>
          <c:yMode val="edge"/>
          <c:x val="0.22388443881283834"/>
          <c:y val="2.6614308167706227E-2"/>
        </c:manualLayout>
      </c:layout>
      <c:overlay val="0"/>
      <c:spPr>
        <a:noFill/>
        <a:ln w="25400">
          <a:noFill/>
        </a:ln>
      </c:spPr>
    </c:title>
    <c:autoTitleDeleted val="0"/>
    <c:plotArea>
      <c:layout>
        <c:manualLayout>
          <c:layoutTarget val="inner"/>
          <c:xMode val="edge"/>
          <c:yMode val="edge"/>
          <c:x val="0.22744381777547379"/>
          <c:y val="0.13622675758598091"/>
          <c:w val="0.70356801940094427"/>
          <c:h val="0.62279124415046883"/>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8.1920896722545739E-2"/>
                  <c:y val="0.23650229475472193"/>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4)'!$E$6:$E$16</c:f>
              <c:numCache>
                <c:formatCode>_-* #,##0\ [$€]_-;\-* #,##0\ [$€]_-;_-* "-"??\ [$€]_-;_-@_-</c:formatCode>
                <c:ptCount val="11"/>
                <c:pt idx="0">
                  <c:v>5563</c:v>
                </c:pt>
                <c:pt idx="1">
                  <c:v>4441</c:v>
                </c:pt>
                <c:pt idx="2">
                  <c:v>5684</c:v>
                </c:pt>
                <c:pt idx="3">
                  <c:v>6808</c:v>
                </c:pt>
                <c:pt idx="4">
                  <c:v>7421</c:v>
                </c:pt>
                <c:pt idx="5">
                  <c:v>7643</c:v>
                </c:pt>
                <c:pt idx="6">
                  <c:v>9019</c:v>
                </c:pt>
                <c:pt idx="7">
                  <c:v>9380</c:v>
                </c:pt>
                <c:pt idx="8">
                  <c:v>9513</c:v>
                </c:pt>
                <c:pt idx="9">
                  <c:v>9027</c:v>
                </c:pt>
                <c:pt idx="10">
                  <c:v>9325</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6844-43AD-944B-47125BCE6C55}"/>
            </c:ext>
          </c:extLst>
        </c:ser>
        <c:dLbls>
          <c:showLegendKey val="0"/>
          <c:showVal val="0"/>
          <c:showCatName val="0"/>
          <c:showSerName val="0"/>
          <c:showPercent val="0"/>
          <c:showBubbleSize val="0"/>
        </c:dLbls>
        <c:axId val="511589880"/>
        <c:axId val="511588704"/>
      </c:scatterChart>
      <c:valAx>
        <c:axId val="511589880"/>
        <c:scaling>
          <c:orientation val="minMax"/>
          <c:max val="11000"/>
          <c:min val="5000"/>
        </c:scaling>
        <c:delete val="0"/>
        <c:axPos val="b"/>
        <c:title>
          <c:tx>
            <c:rich>
              <a:bodyPr/>
              <a:lstStyle/>
              <a:p>
                <a:pPr>
                  <a:defRPr b="1"/>
                </a:pPr>
                <a:r>
                  <a:rPr lang="de-DE" b="1"/>
                  <a:t>expenses for qualification of employees per year</a:t>
                </a:r>
              </a:p>
            </c:rich>
          </c:tx>
          <c:layout>
            <c:manualLayout>
              <c:xMode val="edge"/>
              <c:yMode val="edge"/>
              <c:x val="0.28484383945379899"/>
              <c:y val="0.91485723524558471"/>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1588704"/>
        <c:crosses val="autoZero"/>
        <c:crossBetween val="midCat"/>
        <c:majorUnit val="2000"/>
      </c:valAx>
      <c:valAx>
        <c:axId val="511588704"/>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674816963669018E-2"/>
              <c:y val="0.25837377128459121"/>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158988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marketing</a:t>
            </a:r>
          </a:p>
        </c:rich>
      </c:tx>
      <c:layout>
        <c:manualLayout>
          <c:xMode val="edge"/>
          <c:yMode val="edge"/>
          <c:x val="0.31226122266991041"/>
          <c:y val="2.6008083329638235E-2"/>
        </c:manualLayout>
      </c:layout>
      <c:overlay val="0"/>
      <c:spPr>
        <a:noFill/>
        <a:ln w="25400">
          <a:noFill/>
        </a:ln>
      </c:spPr>
    </c:title>
    <c:autoTitleDeleted val="0"/>
    <c:plotArea>
      <c:layout>
        <c:manualLayout>
          <c:layoutTarget val="inner"/>
          <c:xMode val="edge"/>
          <c:yMode val="edge"/>
          <c:x val="0.20608402519964292"/>
          <c:y val="0.13333886149420129"/>
          <c:w val="0.72492772797714544"/>
          <c:h val="0.61652528433945752"/>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0.15062024619323341"/>
                  <c:y val="9.599295419088319E-2"/>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E1)'!$C$8:$C$18</c:f>
              <c:numCache>
                <c:formatCode>_-* #,##0\ [$€]_-;\-* #,##0\ [$€]_-;_-* "-"??\ [$€]_-;_-@_-</c:formatCode>
                <c:ptCount val="11"/>
                <c:pt idx="0">
                  <c:v>12657</c:v>
                </c:pt>
                <c:pt idx="1">
                  <c:v>10530</c:v>
                </c:pt>
                <c:pt idx="2">
                  <c:v>13198</c:v>
                </c:pt>
                <c:pt idx="3">
                  <c:v>14280</c:v>
                </c:pt>
                <c:pt idx="4">
                  <c:v>15713</c:v>
                </c:pt>
                <c:pt idx="5">
                  <c:v>15969</c:v>
                </c:pt>
                <c:pt idx="6">
                  <c:v>16971</c:v>
                </c:pt>
                <c:pt idx="7">
                  <c:v>16595</c:v>
                </c:pt>
                <c:pt idx="8">
                  <c:v>17428</c:v>
                </c:pt>
                <c:pt idx="9">
                  <c:v>16456</c:v>
                </c:pt>
                <c:pt idx="10">
                  <c:v>18249</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C5B9-4FA6-A3AB-99564E34558F}"/>
            </c:ext>
          </c:extLst>
        </c:ser>
        <c:dLbls>
          <c:showLegendKey val="0"/>
          <c:showVal val="0"/>
          <c:showCatName val="0"/>
          <c:showSerName val="0"/>
          <c:showPercent val="0"/>
          <c:showBubbleSize val="0"/>
        </c:dLbls>
        <c:axId val="512023568"/>
        <c:axId val="512030232"/>
      </c:scatterChart>
      <c:valAx>
        <c:axId val="512023568"/>
        <c:scaling>
          <c:orientation val="minMax"/>
          <c:max val="22000"/>
          <c:min val="8000"/>
        </c:scaling>
        <c:delete val="0"/>
        <c:axPos val="b"/>
        <c:title>
          <c:tx>
            <c:rich>
              <a:bodyPr/>
              <a:lstStyle/>
              <a:p>
                <a:pPr>
                  <a:defRPr b="1"/>
                </a:pPr>
                <a:r>
                  <a:rPr lang="de-DE" b="1"/>
                  <a:t>expenses for marketing per year</a:t>
                </a:r>
              </a:p>
            </c:rich>
          </c:tx>
          <c:layout>
            <c:manualLayout>
              <c:xMode val="edge"/>
              <c:yMode val="edge"/>
              <c:x val="0.37172092590904016"/>
              <c:y val="0.91611968503937002"/>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30232"/>
        <c:crosses val="autoZero"/>
        <c:crossBetween val="midCat"/>
        <c:majorUnit val="4000"/>
      </c:valAx>
      <c:valAx>
        <c:axId val="512030232"/>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2.9714293366807865E-2"/>
              <c:y val="0.25906806649168856"/>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3568"/>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quality control</a:t>
            </a:r>
          </a:p>
        </c:rich>
      </c:tx>
      <c:layout>
        <c:manualLayout>
          <c:xMode val="edge"/>
          <c:yMode val="edge"/>
          <c:x val="0.30089070012334346"/>
          <c:y val="2.6614308167706227E-2"/>
        </c:manualLayout>
      </c:layout>
      <c:overlay val="0"/>
      <c:spPr>
        <a:noFill/>
        <a:ln w="25400">
          <a:noFill/>
        </a:ln>
      </c:spPr>
    </c:title>
    <c:autoTitleDeleted val="0"/>
    <c:plotArea>
      <c:layout>
        <c:manualLayout>
          <c:layoutTarget val="inner"/>
          <c:xMode val="edge"/>
          <c:yMode val="edge"/>
          <c:x val="0.22744381777547379"/>
          <c:y val="0.13141801491316071"/>
          <c:w val="0.69924876208658115"/>
          <c:h val="0.62759998682328877"/>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4.2895481430437574E-2"/>
                  <c:y val="-0.1827799303527459"/>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E1)'!$D$8:$D$18</c:f>
              <c:numCache>
                <c:formatCode>_-* #,##0\ [$€]_-;\-* #,##0\ [$€]_-;_-* "-"??\ [$€]_-;_-@_-</c:formatCode>
                <c:ptCount val="11"/>
                <c:pt idx="0">
                  <c:v>5633</c:v>
                </c:pt>
                <c:pt idx="1">
                  <c:v>7436</c:v>
                </c:pt>
                <c:pt idx="2">
                  <c:v>5354</c:v>
                </c:pt>
                <c:pt idx="3">
                  <c:v>6692</c:v>
                </c:pt>
                <c:pt idx="4">
                  <c:v>8097</c:v>
                </c:pt>
                <c:pt idx="5">
                  <c:v>6235</c:v>
                </c:pt>
                <c:pt idx="6">
                  <c:v>5113</c:v>
                </c:pt>
                <c:pt idx="7">
                  <c:v>4499</c:v>
                </c:pt>
                <c:pt idx="8">
                  <c:v>6884</c:v>
                </c:pt>
                <c:pt idx="9">
                  <c:v>3855</c:v>
                </c:pt>
                <c:pt idx="10">
                  <c:v>3855</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D2F9-436A-A32F-36B8F0EC3F2E}"/>
            </c:ext>
          </c:extLst>
        </c:ser>
        <c:dLbls>
          <c:showLegendKey val="0"/>
          <c:showVal val="0"/>
          <c:showCatName val="0"/>
          <c:showSerName val="0"/>
          <c:showPercent val="0"/>
          <c:showBubbleSize val="0"/>
        </c:dLbls>
        <c:axId val="512025920"/>
        <c:axId val="512023960"/>
      </c:scatterChart>
      <c:valAx>
        <c:axId val="512025920"/>
        <c:scaling>
          <c:orientation val="minMax"/>
          <c:max val="9000"/>
          <c:min val="3000"/>
        </c:scaling>
        <c:delete val="0"/>
        <c:axPos val="b"/>
        <c:title>
          <c:tx>
            <c:rich>
              <a:bodyPr/>
              <a:lstStyle/>
              <a:p>
                <a:pPr>
                  <a:defRPr b="1"/>
                </a:pPr>
                <a:r>
                  <a:rPr lang="de-DE" b="1"/>
                  <a:t>expenses for quality control per year</a:t>
                </a:r>
              </a:p>
            </c:rich>
          </c:tx>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23960"/>
        <c:crosses val="autoZero"/>
        <c:crossBetween val="midCat"/>
        <c:majorUnit val="2000"/>
      </c:valAx>
      <c:valAx>
        <c:axId val="512023960"/>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754999046241409E-2"/>
              <c:y val="0.25473805861708543"/>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592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qualification of employees</a:t>
            </a:r>
          </a:p>
        </c:rich>
      </c:tx>
      <c:layout>
        <c:manualLayout>
          <c:xMode val="edge"/>
          <c:yMode val="edge"/>
          <c:x val="0.22388443881283834"/>
          <c:y val="2.6614308167706227E-2"/>
        </c:manualLayout>
      </c:layout>
      <c:overlay val="0"/>
      <c:spPr>
        <a:noFill/>
        <a:ln w="25400">
          <a:noFill/>
        </a:ln>
      </c:spPr>
    </c:title>
    <c:autoTitleDeleted val="0"/>
    <c:plotArea>
      <c:layout>
        <c:manualLayout>
          <c:layoutTarget val="inner"/>
          <c:xMode val="edge"/>
          <c:yMode val="edge"/>
          <c:x val="0.22744381777547379"/>
          <c:y val="0.13622675758598091"/>
          <c:w val="0.70356801940094427"/>
          <c:h val="0.62279124415046883"/>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8.1920896722545739E-2"/>
                  <c:y val="0.23650229475472193"/>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E1)'!$E$8:$E$18</c:f>
              <c:numCache>
                <c:formatCode>_-* #,##0\ [$€]_-;\-* #,##0\ [$€]_-;_-* "-"??\ [$€]_-;_-@_-</c:formatCode>
                <c:ptCount val="11"/>
                <c:pt idx="0">
                  <c:v>5563</c:v>
                </c:pt>
                <c:pt idx="1">
                  <c:v>4441</c:v>
                </c:pt>
                <c:pt idx="2">
                  <c:v>5684</c:v>
                </c:pt>
                <c:pt idx="3">
                  <c:v>6808</c:v>
                </c:pt>
                <c:pt idx="4">
                  <c:v>7421</c:v>
                </c:pt>
                <c:pt idx="5">
                  <c:v>7643</c:v>
                </c:pt>
                <c:pt idx="6">
                  <c:v>9019</c:v>
                </c:pt>
                <c:pt idx="7">
                  <c:v>9380</c:v>
                </c:pt>
                <c:pt idx="8">
                  <c:v>9513</c:v>
                </c:pt>
                <c:pt idx="9">
                  <c:v>9027</c:v>
                </c:pt>
                <c:pt idx="10">
                  <c:v>9325</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0046-4035-B690-3156834013EC}"/>
            </c:ext>
          </c:extLst>
        </c:ser>
        <c:dLbls>
          <c:showLegendKey val="0"/>
          <c:showVal val="0"/>
          <c:showCatName val="0"/>
          <c:showSerName val="0"/>
          <c:showPercent val="0"/>
          <c:showBubbleSize val="0"/>
        </c:dLbls>
        <c:axId val="512026312"/>
        <c:axId val="512027488"/>
      </c:scatterChart>
      <c:valAx>
        <c:axId val="512026312"/>
        <c:scaling>
          <c:orientation val="minMax"/>
          <c:max val="11000"/>
          <c:min val="5000"/>
        </c:scaling>
        <c:delete val="0"/>
        <c:axPos val="b"/>
        <c:title>
          <c:tx>
            <c:rich>
              <a:bodyPr/>
              <a:lstStyle/>
              <a:p>
                <a:pPr>
                  <a:defRPr b="1"/>
                </a:pPr>
                <a:r>
                  <a:rPr lang="de-DE" b="1"/>
                  <a:t>expenses for qualification of employees per year</a:t>
                </a:r>
              </a:p>
            </c:rich>
          </c:tx>
          <c:layout>
            <c:manualLayout>
              <c:xMode val="edge"/>
              <c:yMode val="edge"/>
              <c:x val="0.28484383945379899"/>
              <c:y val="0.91485723524558471"/>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27488"/>
        <c:crosses val="autoZero"/>
        <c:crossBetween val="midCat"/>
        <c:majorUnit val="2000"/>
      </c:valAx>
      <c:valAx>
        <c:axId val="512027488"/>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674816963669018E-2"/>
              <c:y val="0.25837377128459121"/>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6312"/>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400"/>
              <a:t>ABC analysis of the material costs</a:t>
            </a:r>
          </a:p>
        </c:rich>
      </c:tx>
      <c:layout>
        <c:manualLayout>
          <c:xMode val="edge"/>
          <c:yMode val="edge"/>
          <c:x val="0.2950799550056255"/>
          <c:y val="1.6806722689075702E-2"/>
        </c:manualLayout>
      </c:layout>
      <c:overlay val="0"/>
    </c:title>
    <c:autoTitleDeleted val="0"/>
    <c:plotArea>
      <c:layout/>
      <c:lineChart>
        <c:grouping val="standard"/>
        <c:varyColors val="0"/>
        <c:ser>
          <c:idx val="1"/>
          <c:order val="0"/>
          <c:tx>
            <c:strRef>
              <c:f>'7b) ABC-1-factor (example)'!$J$6</c:f>
              <c:strCache>
                <c:ptCount val="1"/>
                <c:pt idx="0">
                  <c:v>Kostenanteil (kumuliert)</c:v>
                </c:pt>
              </c:strCache>
            </c:strRef>
          </c:tx>
          <c:spPr>
            <a:ln>
              <a:solidFill>
                <a:schemeClr val="accent1"/>
              </a:solidFill>
            </a:ln>
          </c:spPr>
          <c:marker>
            <c:symbol val="square"/>
            <c:size val="8"/>
            <c:spPr>
              <a:solidFill>
                <a:schemeClr val="accent1"/>
              </a:solidFill>
              <a:ln w="25400">
                <a:solidFill>
                  <a:schemeClr val="bg1"/>
                </a:solidFill>
              </a:ln>
            </c:spPr>
          </c:marker>
          <c:dPt>
            <c:idx val="3"/>
            <c:marker>
              <c:symbol val="square"/>
              <c:size val="12"/>
              <c:spPr>
                <a:solidFill>
                  <a:srgbClr val="FF0000"/>
                </a:solidFill>
                <a:ln w="25400">
                  <a:solidFill>
                    <a:schemeClr val="bg1"/>
                  </a:solidFill>
                </a:ln>
              </c:spPr>
            </c:marker>
            <c:bubble3D val="0"/>
            <c:spPr>
              <a:ln>
                <a:solidFill>
                  <a:schemeClr val="accent1"/>
                </a:solidFill>
              </a:ln>
            </c:spPr>
            <c:extLst>
              <c:ext xmlns:c16="http://schemas.microsoft.com/office/drawing/2014/chart" uri="{C3380CC4-5D6E-409C-BE32-E72D297353CC}">
                <c16:uniqueId val="{00000001-FA88-4CCB-912D-423C5DFAC12D}"/>
              </c:ext>
            </c:extLst>
          </c:dPt>
          <c:dPt>
            <c:idx val="7"/>
            <c:marker>
              <c:symbol val="square"/>
              <c:size val="12"/>
              <c:spPr>
                <a:solidFill>
                  <a:srgbClr val="FF0000"/>
                </a:solidFill>
                <a:ln w="25400">
                  <a:solidFill>
                    <a:schemeClr val="bg1"/>
                  </a:solidFill>
                </a:ln>
              </c:spPr>
            </c:marker>
            <c:bubble3D val="0"/>
            <c:spPr>
              <a:ln>
                <a:solidFill>
                  <a:schemeClr val="accent1"/>
                </a:solidFill>
              </a:ln>
            </c:spPr>
            <c:extLst>
              <c:ext xmlns:c16="http://schemas.microsoft.com/office/drawing/2014/chart" uri="{C3380CC4-5D6E-409C-BE32-E72D297353CC}">
                <c16:uniqueId val="{00000003-FA88-4CCB-912D-423C5DFAC12D}"/>
              </c:ext>
            </c:extLst>
          </c:dPt>
          <c:dLbls>
            <c:dLbl>
              <c:idx val="3"/>
              <c:layout>
                <c:manualLayout>
                  <c:x val="-3.4587116299178602E-3"/>
                  <c:y val="2.5210084033613443E-2"/>
                </c:manualLayout>
              </c:layout>
              <c:spPr/>
              <c:txPr>
                <a:bodyPr/>
                <a:lstStyle/>
                <a:p>
                  <a:pPr>
                    <a:defRPr>
                      <a:solidFill>
                        <a:srgbClr val="FF0000"/>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88-4CCB-912D-423C5DFAC12D}"/>
                </c:ext>
              </c:extLst>
            </c:dLbl>
            <c:dLbl>
              <c:idx val="7"/>
              <c:layout>
                <c:manualLayout>
                  <c:x val="-3.4587116299178602E-3"/>
                  <c:y val="3.3613445378151259E-2"/>
                </c:manualLayout>
              </c:layout>
              <c:spPr/>
              <c:txPr>
                <a:bodyPr/>
                <a:lstStyle/>
                <a:p>
                  <a:pPr>
                    <a:defRPr>
                      <a:solidFill>
                        <a:srgbClr val="FF0000"/>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88-4CCB-912D-423C5DFAC1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'7b) ABC-1-factor (example)'!$H$8:$H$27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(example)'!$J$8:$J$27</c:f>
              <c:numCache>
                <c:formatCode>0.00%</c:formatCode>
                <c:ptCount val="20"/>
                <c:pt idx="0">
                  <c:v>0.31984126984126982</c:v>
                </c:pt>
                <c:pt idx="1">
                  <c:v>0.53445767195767191</c:v>
                </c:pt>
                <c:pt idx="2">
                  <c:v>0.66574074074074074</c:v>
                </c:pt>
                <c:pt idx="3">
                  <c:v>0.7587301587301587</c:v>
                </c:pt>
                <c:pt idx="4">
                  <c:v>0.81428571428571428</c:v>
                </c:pt>
                <c:pt idx="5">
                  <c:v>0.85601851851851851</c:v>
                </c:pt>
                <c:pt idx="6">
                  <c:v>0.8841931216931217</c:v>
                </c:pt>
                <c:pt idx="7">
                  <c:v>0.90965608465608461</c:v>
                </c:pt>
                <c:pt idx="8">
                  <c:v>0.92949735449735449</c:v>
                </c:pt>
                <c:pt idx="9">
                  <c:v>0.94933862433862437</c:v>
                </c:pt>
                <c:pt idx="10">
                  <c:v>0.96164021164021163</c:v>
                </c:pt>
                <c:pt idx="11">
                  <c:v>0.9732804232804233</c:v>
                </c:pt>
                <c:pt idx="12">
                  <c:v>0.98187830687830691</c:v>
                </c:pt>
                <c:pt idx="13">
                  <c:v>0.98716931216931214</c:v>
                </c:pt>
                <c:pt idx="14">
                  <c:v>0.99193121693121689</c:v>
                </c:pt>
                <c:pt idx="15">
                  <c:v>0.99623015873015874</c:v>
                </c:pt>
                <c:pt idx="16">
                  <c:v>0.999537037037037</c:v>
                </c:pt>
                <c:pt idx="17">
                  <c:v>0.9998015873015873</c:v>
                </c:pt>
                <c:pt idx="18">
                  <c:v>0.9999338624338624</c:v>
                </c:pt>
                <c:pt idx="19">
                  <c:v>1</c:v>
                </c:pt>
              </c:numCache>
            </c:numRef>
          </c:val>
          <c:smooth val="0"/>
          <c:extLst>
            <c:ext xmlns:c16="http://schemas.microsoft.com/office/drawing/2014/chart" uri="{C3380CC4-5D6E-409C-BE32-E72D297353CC}">
              <c16:uniqueId val="{00000004-FA88-4CCB-912D-423C5DFAC12D}"/>
            </c:ext>
          </c:extLst>
        </c:ser>
        <c:dLbls>
          <c:showLegendKey val="0"/>
          <c:showVal val="0"/>
          <c:showCatName val="0"/>
          <c:showSerName val="0"/>
          <c:showPercent val="0"/>
          <c:showBubbleSize val="0"/>
        </c:dLbls>
        <c:marker val="1"/>
        <c:smooth val="0"/>
        <c:axId val="511780888"/>
        <c:axId val="511781280"/>
      </c:lineChart>
      <c:catAx>
        <c:axId val="511780888"/>
        <c:scaling>
          <c:orientation val="minMax"/>
        </c:scaling>
        <c:delete val="0"/>
        <c:axPos val="b"/>
        <c:title>
          <c:tx>
            <c:rich>
              <a:bodyPr/>
              <a:lstStyle/>
              <a:p>
                <a:pPr>
                  <a:defRPr/>
                </a:pPr>
                <a:r>
                  <a:rPr lang="de-DE" sz="1600"/>
                  <a:t>kind of material</a:t>
                </a:r>
              </a:p>
            </c:rich>
          </c:tx>
          <c:overlay val="0"/>
        </c:title>
        <c:numFmt formatCode="General" sourceLinked="1"/>
        <c:majorTickMark val="out"/>
        <c:minorTickMark val="none"/>
        <c:tickLblPos val="nextTo"/>
        <c:txPr>
          <a:bodyPr/>
          <a:lstStyle/>
          <a:p>
            <a:pPr>
              <a:defRPr sz="1200"/>
            </a:pPr>
            <a:endParaRPr lang="de-DE"/>
          </a:p>
        </c:txPr>
        <c:crossAx val="511781280"/>
        <c:crosses val="autoZero"/>
        <c:auto val="1"/>
        <c:lblAlgn val="ctr"/>
        <c:lblOffset val="100"/>
        <c:noMultiLvlLbl val="0"/>
      </c:catAx>
      <c:valAx>
        <c:axId val="511781280"/>
        <c:scaling>
          <c:orientation val="minMax"/>
          <c:max val="1"/>
        </c:scaling>
        <c:delete val="0"/>
        <c:axPos val="l"/>
        <c:majorGridlines/>
        <c:title>
          <c:tx>
            <c:rich>
              <a:bodyPr rot="-5400000" vert="horz"/>
              <a:lstStyle/>
              <a:p>
                <a:pPr>
                  <a:defRPr/>
                </a:pPr>
                <a:r>
                  <a:rPr lang="de-DE" sz="1600"/>
                  <a:t>cumulated relative share</a:t>
                </a:r>
              </a:p>
            </c:rich>
          </c:tx>
          <c:overlay val="0"/>
        </c:title>
        <c:numFmt formatCode="0%" sourceLinked="0"/>
        <c:majorTickMark val="out"/>
        <c:minorTickMark val="none"/>
        <c:tickLblPos val="nextTo"/>
        <c:txPr>
          <a:bodyPr/>
          <a:lstStyle/>
          <a:p>
            <a:pPr>
              <a:defRPr sz="1200"/>
            </a:pPr>
            <a:endParaRPr lang="de-DE"/>
          </a:p>
        </c:txPr>
        <c:crossAx val="511780888"/>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'7b) ABC-1-factor (example)'!$Z$7</c:f>
              <c:strCache>
                <c:ptCount val="1"/>
                <c:pt idx="0">
                  <c:v>A</c:v>
                </c:pt>
              </c:strCache>
            </c:strRef>
          </c:tx>
          <c:spPr>
            <a:solidFill>
              <a:srgbClr val="C0000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(example)'!$Z$8:$Z$27</c:f>
              <c:numCache>
                <c:formatCode>0.00%</c:formatCode>
                <c:ptCount val="20"/>
                <c:pt idx="0">
                  <c:v>0.31984126984126982</c:v>
                </c:pt>
                <c:pt idx="1">
                  <c:v>0.53445767195767191</c:v>
                </c:pt>
                <c:pt idx="2">
                  <c:v>0.66574074074074074</c:v>
                </c:pt>
                <c:pt idx="3">
                  <c:v>0.7587301587301587</c:v>
                </c:pt>
                <c:pt idx="4" formatCode="General">
                  <c:v>#N/A</c:v>
                </c:pt>
                <c:pt idx="5" formatCode="General">
                  <c:v>#N/A</c:v>
                </c:pt>
                <c:pt idx="6" formatCode="General">
                  <c:v>#N/A</c:v>
                </c:pt>
                <c:pt idx="7" formatCode="General">
                  <c:v>#N/A</c:v>
                </c:pt>
                <c:pt idx="8" formatCode="General">
                  <c:v>#N/A</c:v>
                </c:pt>
                <c:pt idx="9" formatCode="General">
                  <c:v>#N/A</c:v>
                </c:pt>
                <c:pt idx="10" formatCode="General">
                  <c:v>#N/A</c:v>
                </c:pt>
                <c:pt idx="11" formatCode="General">
                  <c:v>#N/A</c:v>
                </c:pt>
                <c:pt idx="12" formatCode="General">
                  <c:v>#N/A</c:v>
                </c:pt>
                <c:pt idx="13" formatCode="General">
                  <c:v>#N/A</c:v>
                </c:pt>
                <c:pt idx="14" formatCode="General">
                  <c:v>#N/A</c:v>
                </c:pt>
                <c:pt idx="15" formatCode="General">
                  <c:v>#N/A</c:v>
                </c:pt>
                <c:pt idx="16" formatCode="General">
                  <c:v>#N/A</c:v>
                </c:pt>
                <c:pt idx="17" formatCode="General">
                  <c:v>#N/A</c:v>
                </c:pt>
                <c:pt idx="18" formatCode="General">
                  <c:v>#N/A</c:v>
                </c:pt>
                <c:pt idx="19" formatCode="General">
                  <c:v>#N/A</c:v>
                </c:pt>
              </c:numCache>
            </c:numRef>
          </c:val>
          <c:extLst>
            <c:ext xmlns:c16="http://schemas.microsoft.com/office/drawing/2014/chart" uri="{C3380CC4-5D6E-409C-BE32-E72D297353CC}">
              <c16:uniqueId val="{00000000-E7C6-4B99-BEE2-EF022453130E}"/>
            </c:ext>
          </c:extLst>
        </c:ser>
        <c:ser>
          <c:idx val="2"/>
          <c:order val="1"/>
          <c:tx>
            <c:strRef>
              <c:f>'7b) ABC-1-factor (example)'!$AA$7</c:f>
              <c:strCache>
                <c:ptCount val="1"/>
                <c:pt idx="0">
                  <c:v>B</c:v>
                </c:pt>
              </c:strCache>
            </c:strRef>
          </c:tx>
          <c:spPr>
            <a:solidFill>
              <a:srgbClr val="00B05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(example)'!$AA$8:$AA$27</c:f>
              <c:numCache>
                <c:formatCode>General</c:formatCode>
                <c:ptCount val="20"/>
                <c:pt idx="0">
                  <c:v>#N/A</c:v>
                </c:pt>
                <c:pt idx="1">
                  <c:v>#N/A</c:v>
                </c:pt>
                <c:pt idx="2">
                  <c:v>#N/A</c:v>
                </c:pt>
                <c:pt idx="3" formatCode="0.00%">
                  <c:v>0.7587301587301587</c:v>
                </c:pt>
                <c:pt idx="4" formatCode="0.00%">
                  <c:v>0.81428571428571428</c:v>
                </c:pt>
                <c:pt idx="5" formatCode="0.00%">
                  <c:v>0.85601851851851851</c:v>
                </c:pt>
                <c:pt idx="6" formatCode="0.00%">
                  <c:v>0.8841931216931217</c:v>
                </c:pt>
                <c:pt idx="7" formatCode="0.00%">
                  <c:v>0.90965608465608461</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E7C6-4B99-BEE2-EF022453130E}"/>
            </c:ext>
          </c:extLst>
        </c:ser>
        <c:ser>
          <c:idx val="3"/>
          <c:order val="2"/>
          <c:tx>
            <c:strRef>
              <c:f>'7b) ABC-1-factor (example)'!$AB$7</c:f>
              <c:strCache>
                <c:ptCount val="1"/>
                <c:pt idx="0">
                  <c:v>C</c:v>
                </c:pt>
              </c:strCache>
            </c:strRef>
          </c:tx>
          <c:spPr>
            <a:solidFill>
              <a:schemeClr val="accent4"/>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(example)'!$AB$8:$AB$27</c:f>
              <c:numCache>
                <c:formatCode>General</c:formatCode>
                <c:ptCount val="20"/>
                <c:pt idx="0">
                  <c:v>#N/A</c:v>
                </c:pt>
                <c:pt idx="1">
                  <c:v>#N/A</c:v>
                </c:pt>
                <c:pt idx="2">
                  <c:v>#N/A</c:v>
                </c:pt>
                <c:pt idx="3">
                  <c:v>#N/A</c:v>
                </c:pt>
                <c:pt idx="4">
                  <c:v>#N/A</c:v>
                </c:pt>
                <c:pt idx="5">
                  <c:v>#N/A</c:v>
                </c:pt>
                <c:pt idx="6">
                  <c:v>#N/A</c:v>
                </c:pt>
                <c:pt idx="7" formatCode="0.00%">
                  <c:v>0.90965608465608461</c:v>
                </c:pt>
                <c:pt idx="8" formatCode="0.00%">
                  <c:v>0.92949735449735449</c:v>
                </c:pt>
                <c:pt idx="9" formatCode="0.00%">
                  <c:v>0.94933862433862437</c:v>
                </c:pt>
                <c:pt idx="10" formatCode="0.00%">
                  <c:v>0.96164021164021163</c:v>
                </c:pt>
                <c:pt idx="11" formatCode="0.00%">
                  <c:v>0.9732804232804233</c:v>
                </c:pt>
                <c:pt idx="12" formatCode="0.00%">
                  <c:v>0.98187830687830691</c:v>
                </c:pt>
                <c:pt idx="13" formatCode="0.00%">
                  <c:v>0.98716931216931214</c:v>
                </c:pt>
                <c:pt idx="14" formatCode="0.00%">
                  <c:v>0.99193121693121689</c:v>
                </c:pt>
                <c:pt idx="15" formatCode="0.00%">
                  <c:v>0.99623015873015874</c:v>
                </c:pt>
                <c:pt idx="16" formatCode="0.00%">
                  <c:v>0.999537037037037</c:v>
                </c:pt>
                <c:pt idx="17" formatCode="0.00%">
                  <c:v>0.9998015873015873</c:v>
                </c:pt>
                <c:pt idx="18" formatCode="0.00%">
                  <c:v>0.9999338624338624</c:v>
                </c:pt>
                <c:pt idx="19" formatCode="0.00%">
                  <c:v>1</c:v>
                </c:pt>
              </c:numCache>
            </c:numRef>
          </c:val>
          <c:extLst>
            <c:ext xmlns:c16="http://schemas.microsoft.com/office/drawing/2014/chart" uri="{C3380CC4-5D6E-409C-BE32-E72D297353CC}">
              <c16:uniqueId val="{00000002-E7C6-4B99-BEE2-EF022453130E}"/>
            </c:ext>
          </c:extLst>
        </c:ser>
        <c:dLbls>
          <c:showLegendKey val="0"/>
          <c:showVal val="0"/>
          <c:showCatName val="0"/>
          <c:showSerName val="0"/>
          <c:showPercent val="0"/>
          <c:showBubbleSize val="0"/>
        </c:dLbls>
        <c:axId val="511781672"/>
        <c:axId val="511788336"/>
      </c:areaChart>
      <c:catAx>
        <c:axId val="511781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8336"/>
        <c:crosses val="autoZero"/>
        <c:auto val="1"/>
        <c:lblAlgn val="ctr"/>
        <c:lblOffset val="100"/>
        <c:noMultiLvlLbl val="0"/>
      </c:catAx>
      <c:valAx>
        <c:axId val="511788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16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'7b) ABC-1-factor (example)'!$Z$7</c:f>
              <c:strCache>
                <c:ptCount val="1"/>
                <c:pt idx="0">
                  <c:v>A</c:v>
                </c:pt>
              </c:strCache>
            </c:strRef>
          </c:tx>
          <c:spPr>
            <a:solidFill>
              <a:srgbClr val="C0000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(example)'!$Z$8:$Z$27</c:f>
              <c:numCache>
                <c:formatCode>0.00%</c:formatCode>
                <c:ptCount val="20"/>
                <c:pt idx="0">
                  <c:v>0.31984126984126982</c:v>
                </c:pt>
                <c:pt idx="1">
                  <c:v>0.53445767195767191</c:v>
                </c:pt>
                <c:pt idx="2">
                  <c:v>0.66574074074074074</c:v>
                </c:pt>
                <c:pt idx="3">
                  <c:v>0.7587301587301587</c:v>
                </c:pt>
                <c:pt idx="4" formatCode="General">
                  <c:v>#N/A</c:v>
                </c:pt>
                <c:pt idx="5" formatCode="General">
                  <c:v>#N/A</c:v>
                </c:pt>
                <c:pt idx="6" formatCode="General">
                  <c:v>#N/A</c:v>
                </c:pt>
                <c:pt idx="7" formatCode="General">
                  <c:v>#N/A</c:v>
                </c:pt>
                <c:pt idx="8" formatCode="General">
                  <c:v>#N/A</c:v>
                </c:pt>
                <c:pt idx="9" formatCode="General">
                  <c:v>#N/A</c:v>
                </c:pt>
                <c:pt idx="10" formatCode="General">
                  <c:v>#N/A</c:v>
                </c:pt>
                <c:pt idx="11" formatCode="General">
                  <c:v>#N/A</c:v>
                </c:pt>
                <c:pt idx="12" formatCode="General">
                  <c:v>#N/A</c:v>
                </c:pt>
                <c:pt idx="13" formatCode="General">
                  <c:v>#N/A</c:v>
                </c:pt>
                <c:pt idx="14" formatCode="General">
                  <c:v>#N/A</c:v>
                </c:pt>
                <c:pt idx="15" formatCode="General">
                  <c:v>#N/A</c:v>
                </c:pt>
                <c:pt idx="16" formatCode="General">
                  <c:v>#N/A</c:v>
                </c:pt>
                <c:pt idx="17" formatCode="General">
                  <c:v>#N/A</c:v>
                </c:pt>
                <c:pt idx="18" formatCode="General">
                  <c:v>#N/A</c:v>
                </c:pt>
                <c:pt idx="19" formatCode="General">
                  <c:v>#N/A</c:v>
                </c:pt>
              </c:numCache>
            </c:numRef>
          </c:val>
          <c:extLst>
            <c:ext xmlns:c16="http://schemas.microsoft.com/office/drawing/2014/chart" uri="{C3380CC4-5D6E-409C-BE32-E72D297353CC}">
              <c16:uniqueId val="{00000000-13A1-492D-A8FA-443A8139D49B}"/>
            </c:ext>
          </c:extLst>
        </c:ser>
        <c:ser>
          <c:idx val="2"/>
          <c:order val="1"/>
          <c:tx>
            <c:strRef>
              <c:f>'7b) ABC-1-factor (example)'!$AA$7</c:f>
              <c:strCache>
                <c:ptCount val="1"/>
                <c:pt idx="0">
                  <c:v>B</c:v>
                </c:pt>
              </c:strCache>
            </c:strRef>
          </c:tx>
          <c:spPr>
            <a:solidFill>
              <a:srgbClr val="00B05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(example)'!$AA$8:$AA$27</c:f>
              <c:numCache>
                <c:formatCode>General</c:formatCode>
                <c:ptCount val="20"/>
                <c:pt idx="0">
                  <c:v>#N/A</c:v>
                </c:pt>
                <c:pt idx="1">
                  <c:v>#N/A</c:v>
                </c:pt>
                <c:pt idx="2">
                  <c:v>#N/A</c:v>
                </c:pt>
                <c:pt idx="3" formatCode="0.00%">
                  <c:v>0.7587301587301587</c:v>
                </c:pt>
                <c:pt idx="4" formatCode="0.00%">
                  <c:v>0.81428571428571428</c:v>
                </c:pt>
                <c:pt idx="5" formatCode="0.00%">
                  <c:v>0.85601851851851851</c:v>
                </c:pt>
                <c:pt idx="6" formatCode="0.00%">
                  <c:v>0.8841931216931217</c:v>
                </c:pt>
                <c:pt idx="7" formatCode="0.00%">
                  <c:v>0.90965608465608461</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13A1-492D-A8FA-443A8139D49B}"/>
            </c:ext>
          </c:extLst>
        </c:ser>
        <c:ser>
          <c:idx val="3"/>
          <c:order val="2"/>
          <c:tx>
            <c:strRef>
              <c:f>'7b) ABC-1-factor (example)'!$AB$7</c:f>
              <c:strCache>
                <c:ptCount val="1"/>
                <c:pt idx="0">
                  <c:v>C</c:v>
                </c:pt>
              </c:strCache>
            </c:strRef>
          </c:tx>
          <c:spPr>
            <a:solidFill>
              <a:schemeClr val="accent4"/>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(example)'!$AB$8:$AB$27</c:f>
              <c:numCache>
                <c:formatCode>General</c:formatCode>
                <c:ptCount val="20"/>
                <c:pt idx="0">
                  <c:v>#N/A</c:v>
                </c:pt>
                <c:pt idx="1">
                  <c:v>#N/A</c:v>
                </c:pt>
                <c:pt idx="2">
                  <c:v>#N/A</c:v>
                </c:pt>
                <c:pt idx="3">
                  <c:v>#N/A</c:v>
                </c:pt>
                <c:pt idx="4">
                  <c:v>#N/A</c:v>
                </c:pt>
                <c:pt idx="5">
                  <c:v>#N/A</c:v>
                </c:pt>
                <c:pt idx="6">
                  <c:v>#N/A</c:v>
                </c:pt>
                <c:pt idx="7" formatCode="0.00%">
                  <c:v>0.90965608465608461</c:v>
                </c:pt>
                <c:pt idx="8" formatCode="0.00%">
                  <c:v>0.92949735449735449</c:v>
                </c:pt>
                <c:pt idx="9" formatCode="0.00%">
                  <c:v>0.94933862433862437</c:v>
                </c:pt>
                <c:pt idx="10" formatCode="0.00%">
                  <c:v>0.96164021164021163</c:v>
                </c:pt>
                <c:pt idx="11" formatCode="0.00%">
                  <c:v>0.9732804232804233</c:v>
                </c:pt>
                <c:pt idx="12" formatCode="0.00%">
                  <c:v>0.98187830687830691</c:v>
                </c:pt>
                <c:pt idx="13" formatCode="0.00%">
                  <c:v>0.98716931216931214</c:v>
                </c:pt>
                <c:pt idx="14" formatCode="0.00%">
                  <c:v>0.99193121693121689</c:v>
                </c:pt>
                <c:pt idx="15" formatCode="0.00%">
                  <c:v>0.99623015873015874</c:v>
                </c:pt>
                <c:pt idx="16" formatCode="0.00%">
                  <c:v>0.999537037037037</c:v>
                </c:pt>
                <c:pt idx="17" formatCode="0.00%">
                  <c:v>0.9998015873015873</c:v>
                </c:pt>
                <c:pt idx="18" formatCode="0.00%">
                  <c:v>0.9999338624338624</c:v>
                </c:pt>
                <c:pt idx="19" formatCode="0.00%">
                  <c:v>1</c:v>
                </c:pt>
              </c:numCache>
            </c:numRef>
          </c:val>
          <c:extLst>
            <c:ext xmlns:c16="http://schemas.microsoft.com/office/drawing/2014/chart" uri="{C3380CC4-5D6E-409C-BE32-E72D297353CC}">
              <c16:uniqueId val="{00000002-13A1-492D-A8FA-443A8139D49B}"/>
            </c:ext>
          </c:extLst>
        </c:ser>
        <c:dLbls>
          <c:showLegendKey val="0"/>
          <c:showVal val="0"/>
          <c:showCatName val="0"/>
          <c:showSerName val="0"/>
          <c:showPercent val="0"/>
          <c:showBubbleSize val="0"/>
        </c:dLbls>
        <c:axId val="511785984"/>
        <c:axId val="511783632"/>
      </c:areaChart>
      <c:catAx>
        <c:axId val="511785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3632"/>
        <c:crosses val="autoZero"/>
        <c:auto val="1"/>
        <c:lblAlgn val="ctr"/>
        <c:lblOffset val="100"/>
        <c:noMultiLvlLbl val="0"/>
      </c:catAx>
      <c:valAx>
        <c:axId val="511783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59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a:t>ABC analysis of the turnover shares</a:t>
            </a:r>
          </a:p>
        </c:rich>
      </c:tx>
      <c:overlay val="0"/>
    </c:title>
    <c:autoTitleDeleted val="0"/>
    <c:plotArea>
      <c:layout/>
      <c:scatterChart>
        <c:scatterStyle val="lineMarker"/>
        <c:varyColors val="0"/>
        <c:ser>
          <c:idx val="0"/>
          <c:order val="0"/>
          <c:tx>
            <c:strRef>
              <c:f>'7d) ABC-2-factors (example)'!$T$7</c:f>
              <c:strCache>
                <c:ptCount val="1"/>
                <c:pt idx="0">
                  <c:v>Wertanteil (kumuliert)</c:v>
                </c:pt>
              </c:strCache>
            </c:strRef>
          </c:tx>
          <c:marker>
            <c:symbol val="diamond"/>
            <c:size val="12"/>
            <c:spPr>
              <a:ln w="19050">
                <a:solidFill>
                  <a:schemeClr val="bg1"/>
                </a:solidFill>
              </a:ln>
            </c:spPr>
          </c:marker>
          <c:dPt>
            <c:idx val="1"/>
            <c:marker>
              <c:spPr>
                <a:solidFill>
                  <a:srgbClr val="FF0000"/>
                </a:solidFill>
                <a:ln w="19050">
                  <a:solidFill>
                    <a:schemeClr val="bg1"/>
                  </a:solidFill>
                </a:ln>
              </c:spPr>
            </c:marker>
            <c:bubble3D val="0"/>
            <c:extLst>
              <c:ext xmlns:c16="http://schemas.microsoft.com/office/drawing/2014/chart" uri="{C3380CC4-5D6E-409C-BE32-E72D297353CC}">
                <c16:uniqueId val="{00000000-5F07-431E-8A1F-1782F85B8BC2}"/>
              </c:ext>
            </c:extLst>
          </c:dPt>
          <c:dPt>
            <c:idx val="4"/>
            <c:marker>
              <c:spPr>
                <a:solidFill>
                  <a:srgbClr val="FF0000"/>
                </a:solidFill>
                <a:ln w="19050">
                  <a:solidFill>
                    <a:schemeClr val="bg1"/>
                  </a:solidFill>
                </a:ln>
              </c:spPr>
            </c:marker>
            <c:bubble3D val="0"/>
            <c:extLst>
              <c:ext xmlns:c16="http://schemas.microsoft.com/office/drawing/2014/chart" uri="{C3380CC4-5D6E-409C-BE32-E72D297353CC}">
                <c16:uniqueId val="{00000001-5F07-431E-8A1F-1782F85B8BC2}"/>
              </c:ext>
            </c:extLst>
          </c:dPt>
          <c:dLbls>
            <c:delete val="1"/>
          </c:dLbls>
          <c:xVal>
            <c:numRef>
              <c:f>'7d) ABC-2-factors (example)'!$R$9:$R$18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xVal>
          <c:yVal>
            <c:numRef>
              <c:f>'7d) ABC-2-factors (example)'!$T$9:$T$18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yVal>
          <c:smooth val="0"/>
          <c:extLst>
            <c:ext xmlns:c16="http://schemas.microsoft.com/office/drawing/2014/chart" uri="{C3380CC4-5D6E-409C-BE32-E72D297353CC}">
              <c16:uniqueId val="{00000002-5F07-431E-8A1F-1782F85B8BC2}"/>
            </c:ext>
          </c:extLst>
        </c:ser>
        <c:dLbls>
          <c:showLegendKey val="0"/>
          <c:showVal val="1"/>
          <c:showCatName val="0"/>
          <c:showSerName val="0"/>
          <c:showPercent val="0"/>
          <c:showBubbleSize val="0"/>
        </c:dLbls>
        <c:axId val="511788728"/>
        <c:axId val="511778144"/>
      </c:scatterChart>
      <c:valAx>
        <c:axId val="511788728"/>
        <c:scaling>
          <c:orientation val="minMax"/>
        </c:scaling>
        <c:delete val="0"/>
        <c:axPos val="b"/>
        <c:title>
          <c:tx>
            <c:rich>
              <a:bodyPr/>
              <a:lstStyle/>
              <a:p>
                <a:pPr>
                  <a:defRPr sz="1600"/>
                </a:pPr>
                <a:r>
                  <a:rPr lang="de-DE" sz="1600"/>
                  <a:t>cumulated quantity share</a:t>
                </a:r>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144"/>
        <c:crosses val="autoZero"/>
        <c:crossBetween val="midCat"/>
        <c:majorUnit val="0.1"/>
      </c:valAx>
      <c:valAx>
        <c:axId val="511778144"/>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88728"/>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layout>
        <c:manualLayout>
          <c:xMode val="edge"/>
          <c:yMode val="edge"/>
          <c:x val="0.1388095238095238"/>
          <c:y val="2.9339853300733496E-2"/>
        </c:manualLayout>
      </c:layout>
      <c:overlay val="0"/>
    </c:title>
    <c:autoTitleDeleted val="0"/>
    <c:plotArea>
      <c:layout/>
      <c:barChart>
        <c:barDir val="col"/>
        <c:grouping val="stacked"/>
        <c:varyColors val="0"/>
        <c:ser>
          <c:idx val="0"/>
          <c:order val="0"/>
          <c:tx>
            <c:strRef>
              <c:f>'7d) ABC-2-factors (example)'!$S$29</c:f>
              <c:strCache>
                <c:ptCount val="1"/>
                <c:pt idx="0">
                  <c:v>kumulierter Mengenanteil</c:v>
                </c:pt>
              </c:strCache>
            </c:strRef>
          </c:tx>
          <c:spPr>
            <a:ln w="38100">
              <a:solidFill>
                <a:schemeClr val="bg1"/>
              </a:solidFill>
            </a:ln>
          </c:spPr>
          <c:invertIfNegative val="0"/>
          <c:dLbls>
            <c:numFmt formatCode="0.0%;[White]0.0%" sourceLinked="0"/>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'7d) ABC-2-factors (example)'!$R$31:$R$33</c:f>
              <c:strCache>
                <c:ptCount val="3"/>
                <c:pt idx="0">
                  <c:v>A</c:v>
                </c:pt>
                <c:pt idx="1">
                  <c:v>B</c:v>
                </c:pt>
                <c:pt idx="2">
                  <c:v>C</c:v>
                </c:pt>
              </c:strCache>
            </c:strRef>
          </c:cat>
          <c:val>
            <c:numRef>
              <c:f>'7d) ABC-2-factors (example)'!$S$31:$S$33</c:f>
              <c:numCache>
                <c:formatCode>0.0%</c:formatCode>
                <c:ptCount val="3"/>
                <c:pt idx="0">
                  <c:v>-0.1</c:v>
                </c:pt>
                <c:pt idx="1">
                  <c:v>-0.2</c:v>
                </c:pt>
                <c:pt idx="2">
                  <c:v>-0.7</c:v>
                </c:pt>
              </c:numCache>
            </c:numRef>
          </c:val>
          <c:extLst>
            <c:ext xmlns:c16="http://schemas.microsoft.com/office/drawing/2014/chart" uri="{C3380CC4-5D6E-409C-BE32-E72D297353CC}">
              <c16:uniqueId val="{00000000-A07F-4B31-BF79-80E4A7AD84A1}"/>
            </c:ext>
          </c:extLst>
        </c:ser>
        <c:ser>
          <c:idx val="1"/>
          <c:order val="1"/>
          <c:tx>
            <c:strRef>
              <c:f>'7d) ABC-2-factors (example)'!$T$29</c:f>
              <c:strCache>
                <c:ptCount val="1"/>
                <c:pt idx="0">
                  <c:v>kumulierter Wertanteil</c:v>
                </c:pt>
              </c:strCache>
            </c:strRef>
          </c:tx>
          <c:spPr>
            <a:ln w="38100">
              <a:solidFill>
                <a:schemeClr val="bg1"/>
              </a:solidFill>
            </a:ln>
          </c:spPr>
          <c:invertIfNegative val="0"/>
          <c:dLbls>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'7d) ABC-2-factors (example)'!$R$31:$R$33</c:f>
              <c:strCache>
                <c:ptCount val="3"/>
                <c:pt idx="0">
                  <c:v>A</c:v>
                </c:pt>
                <c:pt idx="1">
                  <c:v>B</c:v>
                </c:pt>
                <c:pt idx="2">
                  <c:v>C</c:v>
                </c:pt>
              </c:strCache>
            </c:strRef>
          </c:cat>
          <c:val>
            <c:numRef>
              <c:f>'7d) ABC-2-factors (example)'!$T$31:$T$33</c:f>
              <c:numCache>
                <c:formatCode>0.0%</c:formatCode>
                <c:ptCount val="3"/>
                <c:pt idx="0">
                  <c:v>0.7001659966800664</c:v>
                </c:pt>
                <c:pt idx="1">
                  <c:v>0.20047599048019041</c:v>
                </c:pt>
                <c:pt idx="2">
                  <c:v>9.9358012839743215E-2</c:v>
                </c:pt>
              </c:numCache>
            </c:numRef>
          </c:val>
          <c:extLst>
            <c:ext xmlns:c16="http://schemas.microsoft.com/office/drawing/2014/chart" uri="{C3380CC4-5D6E-409C-BE32-E72D297353CC}">
              <c16:uniqueId val="{00000001-A07F-4B31-BF79-80E4A7AD84A1}"/>
            </c:ext>
          </c:extLst>
        </c:ser>
        <c:dLbls>
          <c:showLegendKey val="0"/>
          <c:showVal val="0"/>
          <c:showCatName val="0"/>
          <c:showSerName val="0"/>
          <c:showPercent val="0"/>
          <c:showBubbleSize val="0"/>
        </c:dLbls>
        <c:gapWidth val="150"/>
        <c:overlap val="100"/>
        <c:axId val="511780496"/>
        <c:axId val="511784024"/>
      </c:barChart>
      <c:catAx>
        <c:axId val="511780496"/>
        <c:scaling>
          <c:orientation val="minMax"/>
        </c:scaling>
        <c:delete val="0"/>
        <c:axPos val="b"/>
        <c:numFmt formatCode="General" sourceLinked="1"/>
        <c:majorTickMark val="out"/>
        <c:minorTickMark val="none"/>
        <c:tickLblPos val="high"/>
        <c:txPr>
          <a:bodyPr/>
          <a:lstStyle/>
          <a:p>
            <a:pPr>
              <a:defRPr sz="1800" b="1"/>
            </a:pPr>
            <a:endParaRPr lang="de-DE"/>
          </a:p>
        </c:txPr>
        <c:crossAx val="511784024"/>
        <c:crosses val="autoZero"/>
        <c:auto val="1"/>
        <c:lblAlgn val="ctr"/>
        <c:lblOffset val="100"/>
        <c:noMultiLvlLbl val="0"/>
      </c:catAx>
      <c:valAx>
        <c:axId val="511784024"/>
        <c:scaling>
          <c:orientation val="minMax"/>
        </c:scaling>
        <c:delete val="0"/>
        <c:axPos val="l"/>
        <c:majorGridlines/>
        <c:title>
          <c:tx>
            <c:rich>
              <a:bodyPr rot="-5400000" vert="horz"/>
              <a:lstStyle/>
              <a:p>
                <a:pPr>
                  <a:defRPr sz="1400"/>
                </a:pPr>
                <a:r>
                  <a:rPr lang="de-DE" sz="1400"/>
                  <a:t>quantity share                value share</a:t>
                </a:r>
              </a:p>
            </c:rich>
          </c:tx>
          <c:layout>
            <c:manualLayout>
              <c:xMode val="edge"/>
              <c:yMode val="edge"/>
              <c:x val="2.4567270000340865E-2"/>
              <c:y val="0.26800762374140891"/>
            </c:manualLayout>
          </c:layout>
          <c:overlay val="0"/>
        </c:title>
        <c:numFmt formatCode="0%;[Black]0%" sourceLinked="0"/>
        <c:majorTickMark val="out"/>
        <c:minorTickMark val="none"/>
        <c:tickLblPos val="nextTo"/>
        <c:txPr>
          <a:bodyPr/>
          <a:lstStyle/>
          <a:p>
            <a:pPr>
              <a:defRPr sz="1200"/>
            </a:pPr>
            <a:endParaRPr lang="de-DE"/>
          </a:p>
        </c:txPr>
        <c:crossAx val="511780496"/>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a:t>ABC analysis of the turnover shares</a:t>
            </a:r>
          </a:p>
        </c:rich>
      </c:tx>
      <c:overlay val="0"/>
    </c:title>
    <c:autoTitleDeleted val="0"/>
    <c:plotArea>
      <c:layout/>
      <c:lineChart>
        <c:grouping val="standard"/>
        <c:varyColors val="0"/>
        <c:ser>
          <c:idx val="0"/>
          <c:order val="0"/>
          <c:tx>
            <c:strRef>
              <c:f>'7d) ABC-2-factors (example)'!$T$7</c:f>
              <c:strCache>
                <c:ptCount val="1"/>
                <c:pt idx="0">
                  <c:v>Wertanteil (kumuliert)</c:v>
                </c:pt>
              </c:strCache>
            </c:strRef>
          </c:tx>
          <c:marker>
            <c:symbol val="diamond"/>
            <c:size val="12"/>
            <c:spPr>
              <a:ln w="19050">
                <a:solidFill>
                  <a:schemeClr val="bg1"/>
                </a:solidFill>
              </a:ln>
            </c:spPr>
          </c:marker>
          <c:dPt>
            <c:idx val="1"/>
            <c:marker>
              <c:spPr>
                <a:solidFill>
                  <a:srgbClr val="FF0000"/>
                </a:solidFill>
                <a:ln w="19050">
                  <a:solidFill>
                    <a:schemeClr val="bg1"/>
                  </a:solidFill>
                </a:ln>
              </c:spPr>
            </c:marker>
            <c:bubble3D val="0"/>
            <c:extLst>
              <c:ext xmlns:c16="http://schemas.microsoft.com/office/drawing/2014/chart" uri="{C3380CC4-5D6E-409C-BE32-E72D297353CC}">
                <c16:uniqueId val="{00000000-AE96-468E-B7BF-6795B4EAC652}"/>
              </c:ext>
            </c:extLst>
          </c:dPt>
          <c:dPt>
            <c:idx val="4"/>
            <c:marker>
              <c:spPr>
                <a:solidFill>
                  <a:srgbClr val="FF0000"/>
                </a:solidFill>
                <a:ln w="19050">
                  <a:solidFill>
                    <a:schemeClr val="bg1"/>
                  </a:solidFill>
                </a:ln>
              </c:spPr>
            </c:marker>
            <c:bubble3D val="0"/>
            <c:extLst>
              <c:ext xmlns:c16="http://schemas.microsoft.com/office/drawing/2014/chart" uri="{C3380CC4-5D6E-409C-BE32-E72D297353CC}">
                <c16:uniqueId val="{00000001-AE96-468E-B7BF-6795B4EAC652}"/>
              </c:ext>
            </c:extLst>
          </c:dPt>
          <c:dLbls>
            <c:delete val="1"/>
          </c:dLbls>
          <c:cat>
            <c:numRef>
              <c:f>'7d) ABC-2-factors (example)'!$R$9:$R$18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cat>
          <c:val>
            <c:numRef>
              <c:f>'7d) ABC-2-factors (example)'!$T$9:$T$18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val>
          <c:smooth val="0"/>
          <c:extLst>
            <c:ext xmlns:c16="http://schemas.microsoft.com/office/drawing/2014/chart" uri="{C3380CC4-5D6E-409C-BE32-E72D297353CC}">
              <c16:uniqueId val="{00000002-AE96-468E-B7BF-6795B4EAC652}"/>
            </c:ext>
          </c:extLst>
        </c:ser>
        <c:dLbls>
          <c:showLegendKey val="0"/>
          <c:showVal val="1"/>
          <c:showCatName val="0"/>
          <c:showSerName val="0"/>
          <c:showPercent val="0"/>
          <c:showBubbleSize val="0"/>
        </c:dLbls>
        <c:marker val="1"/>
        <c:smooth val="0"/>
        <c:axId val="511788728"/>
        <c:axId val="511778144"/>
      </c:lineChart>
      <c:catAx>
        <c:axId val="511788728"/>
        <c:scaling>
          <c:orientation val="minMax"/>
        </c:scaling>
        <c:delete val="0"/>
        <c:axPos val="b"/>
        <c:title>
          <c:tx>
            <c:rich>
              <a:bodyPr/>
              <a:lstStyle/>
              <a:p>
                <a:pPr>
                  <a:defRPr sz="1600"/>
                </a:pPr>
                <a:r>
                  <a:rPr lang="de-DE" sz="1600"/>
                  <a:t>cumulated quantity share</a:t>
                </a:r>
              </a:p>
            </c:rich>
          </c:tx>
          <c:overlay val="0"/>
        </c:title>
        <c:numFmt formatCode="0.0%"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144"/>
        <c:crosses val="autoZero"/>
        <c:auto val="1"/>
        <c:lblAlgn val="ctr"/>
        <c:lblOffset val="100"/>
        <c:tickMarkSkip val="1"/>
        <c:noMultiLvlLbl val="0"/>
      </c:catAx>
      <c:valAx>
        <c:axId val="511778144"/>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88728"/>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0000"/>
                </a:solidFill>
                <a:latin typeface="Arial"/>
                <a:ea typeface="Arial"/>
                <a:cs typeface="Arial"/>
              </a:defRPr>
            </a:pPr>
            <a:r>
              <a:rPr lang="de-DE" sz="2400"/>
              <a:t>mean value, standard deviation and quartiles</a:t>
            </a:r>
          </a:p>
        </c:rich>
      </c:tx>
      <c:layout>
        <c:manualLayout>
          <c:xMode val="edge"/>
          <c:yMode val="edge"/>
          <c:x val="9.3476170712832152E-2"/>
          <c:y val="4.1647393502544386E-2"/>
        </c:manualLayout>
      </c:layout>
      <c:overlay val="0"/>
      <c:spPr>
        <a:noFill/>
        <a:ln w="25400">
          <a:noFill/>
        </a:ln>
      </c:spPr>
    </c:title>
    <c:autoTitleDeleted val="0"/>
    <c:plotArea>
      <c:layout>
        <c:manualLayout>
          <c:layoutTarget val="inner"/>
          <c:xMode val="edge"/>
          <c:yMode val="edge"/>
          <c:x val="9.0256500657552766E-2"/>
          <c:y val="0.15640611708847726"/>
          <c:w val="0.66395627570301585"/>
          <c:h val="0.69218026285964052"/>
        </c:manualLayout>
      </c:layout>
      <c:scatterChart>
        <c:scatterStyle val="lineMarker"/>
        <c:varyColors val="0"/>
        <c:ser>
          <c:idx val="0"/>
          <c:order val="0"/>
          <c:tx>
            <c:strRef>
              <c:f>'3a) variance (example 1)'!$B$5</c:f>
              <c:strCache>
                <c:ptCount val="1"/>
                <c:pt idx="0">
                  <c:v>y values</c:v>
                </c:pt>
              </c:strCache>
            </c:strRef>
          </c:tx>
          <c:spPr>
            <a:ln w="25400">
              <a:noFill/>
            </a:ln>
          </c:spPr>
          <c:marker>
            <c:symbol val="diamond"/>
            <c:size val="14"/>
            <c:spPr>
              <a:solidFill>
                <a:srgbClr val="000080"/>
              </a:solidFill>
              <a:ln>
                <a:solidFill>
                  <a:srgbClr val="000080"/>
                </a:solidFill>
                <a:prstDash val="solid"/>
              </a:ln>
            </c:spPr>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1)'!$B$6:$B$25</c:f>
              <c:numCache>
                <c:formatCode>General</c:formatCode>
                <c:ptCount val="20"/>
                <c:pt idx="0">
                  <c:v>20</c:v>
                </c:pt>
                <c:pt idx="1">
                  <c:v>29</c:v>
                </c:pt>
                <c:pt idx="2">
                  <c:v>23</c:v>
                </c:pt>
                <c:pt idx="3">
                  <c:v>31</c:v>
                </c:pt>
                <c:pt idx="4">
                  <c:v>39</c:v>
                </c:pt>
                <c:pt idx="5">
                  <c:v>33</c:v>
                </c:pt>
                <c:pt idx="6">
                  <c:v>36</c:v>
                </c:pt>
                <c:pt idx="7">
                  <c:v>22</c:v>
                </c:pt>
                <c:pt idx="8">
                  <c:v>30</c:v>
                </c:pt>
                <c:pt idx="9">
                  <c:v>21</c:v>
                </c:pt>
                <c:pt idx="10">
                  <c:v>36</c:v>
                </c:pt>
                <c:pt idx="11">
                  <c:v>38</c:v>
                </c:pt>
                <c:pt idx="12">
                  <c:v>19</c:v>
                </c:pt>
                <c:pt idx="13">
                  <c:v>15</c:v>
                </c:pt>
                <c:pt idx="14">
                  <c:v>27</c:v>
                </c:pt>
                <c:pt idx="15">
                  <c:v>20</c:v>
                </c:pt>
                <c:pt idx="16">
                  <c:v>42</c:v>
                </c:pt>
                <c:pt idx="17">
                  <c:v>26</c:v>
                </c:pt>
                <c:pt idx="18">
                  <c:v>37</c:v>
                </c:pt>
                <c:pt idx="19">
                  <c:v>32</c:v>
                </c:pt>
              </c:numCache>
            </c:numRef>
          </c:yVal>
          <c:smooth val="0"/>
          <c:extLst>
            <c:ext xmlns:c16="http://schemas.microsoft.com/office/drawing/2014/chart" uri="{C3380CC4-5D6E-409C-BE32-E72D297353CC}">
              <c16:uniqueId val="{00000000-F871-438F-B41A-08873D3932AC}"/>
            </c:ext>
          </c:extLst>
        </c:ser>
        <c:ser>
          <c:idx val="1"/>
          <c:order val="1"/>
          <c:tx>
            <c:strRef>
              <c:f>'3a) variance (example 1)'!$B$28</c:f>
              <c:strCache>
                <c:ptCount val="1"/>
                <c:pt idx="0">
                  <c:v>arithmetic mean</c:v>
                </c:pt>
              </c:strCache>
            </c:strRef>
          </c:tx>
          <c:spPr>
            <a:ln w="38100">
              <a:solidFill>
                <a:srgbClr val="FF0000"/>
              </a:solidFill>
              <a:prstDash val="lgDashDot"/>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1)'!$I$6:$I$25</c:f>
              <c:numCache>
                <c:formatCode>0.00000</c:formatCode>
                <c:ptCount val="20"/>
                <c:pt idx="0">
                  <c:v>28.8</c:v>
                </c:pt>
                <c:pt idx="1">
                  <c:v>28.8</c:v>
                </c:pt>
                <c:pt idx="2">
                  <c:v>28.8</c:v>
                </c:pt>
                <c:pt idx="3">
                  <c:v>28.8</c:v>
                </c:pt>
                <c:pt idx="4">
                  <c:v>28.8</c:v>
                </c:pt>
                <c:pt idx="5">
                  <c:v>28.8</c:v>
                </c:pt>
                <c:pt idx="6">
                  <c:v>28.8</c:v>
                </c:pt>
                <c:pt idx="7">
                  <c:v>28.8</c:v>
                </c:pt>
                <c:pt idx="8">
                  <c:v>28.8</c:v>
                </c:pt>
                <c:pt idx="9">
                  <c:v>28.8</c:v>
                </c:pt>
                <c:pt idx="10">
                  <c:v>28.8</c:v>
                </c:pt>
                <c:pt idx="11">
                  <c:v>28.8</c:v>
                </c:pt>
                <c:pt idx="12">
                  <c:v>28.8</c:v>
                </c:pt>
                <c:pt idx="13">
                  <c:v>28.8</c:v>
                </c:pt>
                <c:pt idx="14">
                  <c:v>28.8</c:v>
                </c:pt>
                <c:pt idx="15">
                  <c:v>28.8</c:v>
                </c:pt>
                <c:pt idx="16">
                  <c:v>28.8</c:v>
                </c:pt>
                <c:pt idx="17">
                  <c:v>28.8</c:v>
                </c:pt>
                <c:pt idx="18">
                  <c:v>28.8</c:v>
                </c:pt>
                <c:pt idx="19">
                  <c:v>28.8</c:v>
                </c:pt>
              </c:numCache>
            </c:numRef>
          </c:yVal>
          <c:smooth val="0"/>
          <c:extLst>
            <c:ext xmlns:c16="http://schemas.microsoft.com/office/drawing/2014/chart" uri="{C3380CC4-5D6E-409C-BE32-E72D297353CC}">
              <c16:uniqueId val="{00000001-F871-438F-B41A-08873D3932AC}"/>
            </c:ext>
          </c:extLst>
        </c:ser>
        <c:ser>
          <c:idx val="3"/>
          <c:order val="2"/>
          <c:tx>
            <c:strRef>
              <c:f>'3a) variance (example 1)'!$K$5</c:f>
              <c:strCache>
                <c:ptCount val="1"/>
                <c:pt idx="0">
                  <c:v>mean + stand. dev.</c:v>
                </c:pt>
              </c:strCache>
            </c:strRef>
          </c:tx>
          <c:spPr>
            <a:ln w="38100">
              <a:solidFill>
                <a:srgbClr val="FF0000"/>
              </a:solidFill>
              <a:prstDash val="sysDash"/>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1)'!$K$6:$K$25</c:f>
              <c:numCache>
                <c:formatCode>0.00000</c:formatCode>
                <c:ptCount val="20"/>
                <c:pt idx="0">
                  <c:v>36.419711280619495</c:v>
                </c:pt>
                <c:pt idx="1">
                  <c:v>36.419711280619495</c:v>
                </c:pt>
                <c:pt idx="2">
                  <c:v>36.419711280619495</c:v>
                </c:pt>
                <c:pt idx="3">
                  <c:v>36.419711280619495</c:v>
                </c:pt>
                <c:pt idx="4">
                  <c:v>36.419711280619495</c:v>
                </c:pt>
                <c:pt idx="5">
                  <c:v>36.419711280619495</c:v>
                </c:pt>
                <c:pt idx="6">
                  <c:v>36.419711280619495</c:v>
                </c:pt>
                <c:pt idx="7">
                  <c:v>36.419711280619495</c:v>
                </c:pt>
                <c:pt idx="8">
                  <c:v>36.419711280619495</c:v>
                </c:pt>
                <c:pt idx="9">
                  <c:v>36.419711280619495</c:v>
                </c:pt>
                <c:pt idx="10">
                  <c:v>36.419711280619495</c:v>
                </c:pt>
                <c:pt idx="11">
                  <c:v>36.419711280619495</c:v>
                </c:pt>
                <c:pt idx="12">
                  <c:v>36.419711280619495</c:v>
                </c:pt>
                <c:pt idx="13">
                  <c:v>36.419711280619495</c:v>
                </c:pt>
                <c:pt idx="14">
                  <c:v>36.419711280619495</c:v>
                </c:pt>
                <c:pt idx="15">
                  <c:v>36.419711280619495</c:v>
                </c:pt>
                <c:pt idx="16">
                  <c:v>36.419711280619495</c:v>
                </c:pt>
                <c:pt idx="17">
                  <c:v>36.419711280619495</c:v>
                </c:pt>
                <c:pt idx="18">
                  <c:v>36.419711280619495</c:v>
                </c:pt>
                <c:pt idx="19">
                  <c:v>36.419711280619495</c:v>
                </c:pt>
              </c:numCache>
            </c:numRef>
          </c:yVal>
          <c:smooth val="0"/>
          <c:extLst>
            <c:ext xmlns:c16="http://schemas.microsoft.com/office/drawing/2014/chart" uri="{C3380CC4-5D6E-409C-BE32-E72D297353CC}">
              <c16:uniqueId val="{00000002-F871-438F-B41A-08873D3932AC}"/>
            </c:ext>
          </c:extLst>
        </c:ser>
        <c:ser>
          <c:idx val="2"/>
          <c:order val="3"/>
          <c:tx>
            <c:strRef>
              <c:f>'3a) variance (example 1)'!$J$5</c:f>
              <c:strCache>
                <c:ptCount val="1"/>
                <c:pt idx="0">
                  <c:v>mean - stand. dev.</c:v>
                </c:pt>
              </c:strCache>
            </c:strRef>
          </c:tx>
          <c:spPr>
            <a:ln w="38100">
              <a:solidFill>
                <a:srgbClr val="FF0000"/>
              </a:solidFill>
              <a:prstDash val="sysDash"/>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1)'!$J$6:$J$25</c:f>
              <c:numCache>
                <c:formatCode>0.00000</c:formatCode>
                <c:ptCount val="20"/>
                <c:pt idx="0">
                  <c:v>21.180288719380506</c:v>
                </c:pt>
                <c:pt idx="1">
                  <c:v>21.180288719380506</c:v>
                </c:pt>
                <c:pt idx="2">
                  <c:v>21.180288719380506</c:v>
                </c:pt>
                <c:pt idx="3">
                  <c:v>21.180288719380506</c:v>
                </c:pt>
                <c:pt idx="4">
                  <c:v>21.180288719380506</c:v>
                </c:pt>
                <c:pt idx="5">
                  <c:v>21.180288719380506</c:v>
                </c:pt>
                <c:pt idx="6">
                  <c:v>21.180288719380506</c:v>
                </c:pt>
                <c:pt idx="7">
                  <c:v>21.180288719380506</c:v>
                </c:pt>
                <c:pt idx="8">
                  <c:v>21.180288719380506</c:v>
                </c:pt>
                <c:pt idx="9">
                  <c:v>21.180288719380506</c:v>
                </c:pt>
                <c:pt idx="10">
                  <c:v>21.180288719380506</c:v>
                </c:pt>
                <c:pt idx="11">
                  <c:v>21.180288719380506</c:v>
                </c:pt>
                <c:pt idx="12">
                  <c:v>21.180288719380506</c:v>
                </c:pt>
                <c:pt idx="13">
                  <c:v>21.180288719380506</c:v>
                </c:pt>
                <c:pt idx="14">
                  <c:v>21.180288719380506</c:v>
                </c:pt>
                <c:pt idx="15">
                  <c:v>21.180288719380506</c:v>
                </c:pt>
                <c:pt idx="16">
                  <c:v>21.180288719380506</c:v>
                </c:pt>
                <c:pt idx="17">
                  <c:v>21.180288719380506</c:v>
                </c:pt>
                <c:pt idx="18">
                  <c:v>21.180288719380506</c:v>
                </c:pt>
                <c:pt idx="19">
                  <c:v>21.180288719380506</c:v>
                </c:pt>
              </c:numCache>
            </c:numRef>
          </c:yVal>
          <c:smooth val="0"/>
          <c:extLst>
            <c:ext xmlns:c16="http://schemas.microsoft.com/office/drawing/2014/chart" uri="{C3380CC4-5D6E-409C-BE32-E72D297353CC}">
              <c16:uniqueId val="{00000003-F871-438F-B41A-08873D3932AC}"/>
            </c:ext>
          </c:extLst>
        </c:ser>
        <c:ser>
          <c:idx val="8"/>
          <c:order val="4"/>
          <c:tx>
            <c:strRef>
              <c:f>'3a) variance (example 1)'!$P$5</c:f>
              <c:strCache>
                <c:ptCount val="1"/>
                <c:pt idx="0">
                  <c:v>4th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1)'!$P$6:$P$25</c:f>
              <c:numCache>
                <c:formatCode>0.00</c:formatCode>
                <c:ptCount val="20"/>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42</c:v>
                </c:pt>
                <c:pt idx="15">
                  <c:v>42</c:v>
                </c:pt>
                <c:pt idx="16">
                  <c:v>42</c:v>
                </c:pt>
                <c:pt idx="17">
                  <c:v>42</c:v>
                </c:pt>
                <c:pt idx="18">
                  <c:v>42</c:v>
                </c:pt>
                <c:pt idx="19">
                  <c:v>42</c:v>
                </c:pt>
              </c:numCache>
            </c:numRef>
          </c:yVal>
          <c:smooth val="0"/>
          <c:extLst>
            <c:ext xmlns:c16="http://schemas.microsoft.com/office/drawing/2014/chart" uri="{C3380CC4-5D6E-409C-BE32-E72D297353CC}">
              <c16:uniqueId val="{00000004-F871-438F-B41A-08873D3932AC}"/>
            </c:ext>
          </c:extLst>
        </c:ser>
        <c:ser>
          <c:idx val="7"/>
          <c:order val="5"/>
          <c:tx>
            <c:strRef>
              <c:f>'3a) variance (example 1)'!$O$5</c:f>
              <c:strCache>
                <c:ptCount val="1"/>
                <c:pt idx="0">
                  <c:v>3rd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1)'!$O$6:$O$25</c:f>
              <c:numCache>
                <c:formatCode>0.00</c:formatCode>
                <c:ptCount val="20"/>
                <c:pt idx="0">
                  <c:v>36</c:v>
                </c:pt>
                <c:pt idx="1">
                  <c:v>36</c:v>
                </c:pt>
                <c:pt idx="2">
                  <c:v>36</c:v>
                </c:pt>
                <c:pt idx="3">
                  <c:v>36</c:v>
                </c:pt>
                <c:pt idx="4">
                  <c:v>36</c:v>
                </c:pt>
                <c:pt idx="5">
                  <c:v>36</c:v>
                </c:pt>
                <c:pt idx="6">
                  <c:v>36</c:v>
                </c:pt>
                <c:pt idx="7">
                  <c:v>36</c:v>
                </c:pt>
                <c:pt idx="8">
                  <c:v>36</c:v>
                </c:pt>
                <c:pt idx="9">
                  <c:v>36</c:v>
                </c:pt>
                <c:pt idx="10">
                  <c:v>36</c:v>
                </c:pt>
                <c:pt idx="11">
                  <c:v>36</c:v>
                </c:pt>
                <c:pt idx="12">
                  <c:v>36</c:v>
                </c:pt>
                <c:pt idx="13">
                  <c:v>36</c:v>
                </c:pt>
                <c:pt idx="14">
                  <c:v>36</c:v>
                </c:pt>
                <c:pt idx="15">
                  <c:v>36</c:v>
                </c:pt>
                <c:pt idx="16">
                  <c:v>36</c:v>
                </c:pt>
                <c:pt idx="17">
                  <c:v>36</c:v>
                </c:pt>
                <c:pt idx="18">
                  <c:v>36</c:v>
                </c:pt>
                <c:pt idx="19">
                  <c:v>36</c:v>
                </c:pt>
              </c:numCache>
            </c:numRef>
          </c:yVal>
          <c:smooth val="0"/>
          <c:extLst>
            <c:ext xmlns:c16="http://schemas.microsoft.com/office/drawing/2014/chart" uri="{C3380CC4-5D6E-409C-BE32-E72D297353CC}">
              <c16:uniqueId val="{00000005-F871-438F-B41A-08873D3932AC}"/>
            </c:ext>
          </c:extLst>
        </c:ser>
        <c:ser>
          <c:idx val="6"/>
          <c:order val="6"/>
          <c:tx>
            <c:strRef>
              <c:f>'3a) variance (example 1)'!$N$5</c:f>
              <c:strCache>
                <c:ptCount val="1"/>
                <c:pt idx="0">
                  <c:v>2nd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1)'!$N$6:$N$25</c:f>
              <c:numCache>
                <c:formatCode>0.00</c:formatCode>
                <c:ptCount val="20"/>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29.5</c:v>
                </c:pt>
                <c:pt idx="19">
                  <c:v>29.5</c:v>
                </c:pt>
              </c:numCache>
            </c:numRef>
          </c:yVal>
          <c:smooth val="0"/>
          <c:extLst>
            <c:ext xmlns:c16="http://schemas.microsoft.com/office/drawing/2014/chart" uri="{C3380CC4-5D6E-409C-BE32-E72D297353CC}">
              <c16:uniqueId val="{00000006-F871-438F-B41A-08873D3932AC}"/>
            </c:ext>
          </c:extLst>
        </c:ser>
        <c:ser>
          <c:idx val="5"/>
          <c:order val="7"/>
          <c:tx>
            <c:strRef>
              <c:f>'3a) variance (example 1)'!$M$5</c:f>
              <c:strCache>
                <c:ptCount val="1"/>
                <c:pt idx="0">
                  <c:v>1st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1)'!$M$6:$M$25</c:f>
              <c:numCache>
                <c:formatCode>0.00</c:formatCode>
                <c:ptCount val="20"/>
                <c:pt idx="0">
                  <c:v>21.75</c:v>
                </c:pt>
                <c:pt idx="1">
                  <c:v>21.75</c:v>
                </c:pt>
                <c:pt idx="2">
                  <c:v>21.75</c:v>
                </c:pt>
                <c:pt idx="3">
                  <c:v>21.75</c:v>
                </c:pt>
                <c:pt idx="4">
                  <c:v>21.75</c:v>
                </c:pt>
                <c:pt idx="5">
                  <c:v>21.75</c:v>
                </c:pt>
                <c:pt idx="6">
                  <c:v>21.75</c:v>
                </c:pt>
                <c:pt idx="7">
                  <c:v>21.75</c:v>
                </c:pt>
                <c:pt idx="8">
                  <c:v>21.75</c:v>
                </c:pt>
                <c:pt idx="9">
                  <c:v>21.75</c:v>
                </c:pt>
                <c:pt idx="10">
                  <c:v>21.75</c:v>
                </c:pt>
                <c:pt idx="11">
                  <c:v>21.75</c:v>
                </c:pt>
                <c:pt idx="12">
                  <c:v>21.75</c:v>
                </c:pt>
                <c:pt idx="13">
                  <c:v>21.75</c:v>
                </c:pt>
                <c:pt idx="14">
                  <c:v>21.75</c:v>
                </c:pt>
                <c:pt idx="15">
                  <c:v>21.75</c:v>
                </c:pt>
                <c:pt idx="16">
                  <c:v>21.75</c:v>
                </c:pt>
                <c:pt idx="17">
                  <c:v>21.75</c:v>
                </c:pt>
                <c:pt idx="18">
                  <c:v>21.75</c:v>
                </c:pt>
                <c:pt idx="19">
                  <c:v>21.75</c:v>
                </c:pt>
              </c:numCache>
            </c:numRef>
          </c:yVal>
          <c:smooth val="0"/>
          <c:extLst>
            <c:ext xmlns:c16="http://schemas.microsoft.com/office/drawing/2014/chart" uri="{C3380CC4-5D6E-409C-BE32-E72D297353CC}">
              <c16:uniqueId val="{00000007-F871-438F-B41A-08873D3932AC}"/>
            </c:ext>
          </c:extLst>
        </c:ser>
        <c:ser>
          <c:idx val="4"/>
          <c:order val="8"/>
          <c:tx>
            <c:strRef>
              <c:f>'3a) variance (example 1)'!$L$5</c:f>
              <c:strCache>
                <c:ptCount val="1"/>
                <c:pt idx="0">
                  <c:v>0th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1)'!$L$6:$L$25</c:f>
              <c:numCache>
                <c:formatCode>0.00</c:formatCode>
                <c:ptCount val="2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numCache>
            </c:numRef>
          </c:yVal>
          <c:smooth val="0"/>
          <c:extLst>
            <c:ext xmlns:c16="http://schemas.microsoft.com/office/drawing/2014/chart" uri="{C3380CC4-5D6E-409C-BE32-E72D297353CC}">
              <c16:uniqueId val="{00000008-F871-438F-B41A-08873D3932AC}"/>
            </c:ext>
          </c:extLst>
        </c:ser>
        <c:dLbls>
          <c:showLegendKey val="0"/>
          <c:showVal val="0"/>
          <c:showCatName val="0"/>
          <c:showSerName val="0"/>
          <c:showPercent val="0"/>
          <c:showBubbleSize val="0"/>
        </c:dLbls>
        <c:axId val="511137272"/>
        <c:axId val="511134136"/>
      </c:scatterChart>
      <c:valAx>
        <c:axId val="511137272"/>
        <c:scaling>
          <c:orientation val="minMax"/>
          <c:max val="20"/>
          <c:min val="1"/>
        </c:scaling>
        <c:delete val="0"/>
        <c:axPos val="b"/>
        <c:title>
          <c:tx>
            <c:rich>
              <a:bodyPr/>
              <a:lstStyle/>
              <a:p>
                <a:pPr>
                  <a:defRPr sz="1800" b="1" i="0" u="none" strike="noStrike" baseline="0">
                    <a:solidFill>
                      <a:srgbClr val="000000"/>
                    </a:solidFill>
                    <a:latin typeface="Arial"/>
                    <a:ea typeface="Arial"/>
                    <a:cs typeface="Arial"/>
                  </a:defRPr>
                </a:pPr>
                <a:r>
                  <a:rPr lang="de-DE" sz="1800"/>
                  <a:t>x values</a:t>
                </a:r>
              </a:p>
            </c:rich>
          </c:tx>
          <c:layout>
            <c:manualLayout>
              <c:xMode val="edge"/>
              <c:yMode val="edge"/>
              <c:x val="0.41641068712565094"/>
              <c:y val="0.921797703739611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4136"/>
        <c:crosses val="autoZero"/>
        <c:crossBetween val="midCat"/>
        <c:majorUnit val="1"/>
      </c:valAx>
      <c:valAx>
        <c:axId val="511134136"/>
        <c:scaling>
          <c:orientation val="minMax"/>
          <c:min val="1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de-DE" sz="1800"/>
                  <a:t>y</a:t>
                </a:r>
                <a:r>
                  <a:rPr lang="de-DE" sz="1800" baseline="0"/>
                  <a:t> values</a:t>
                </a:r>
                <a:endParaRPr lang="de-DE" sz="1800"/>
              </a:p>
            </c:rich>
          </c:tx>
          <c:layout>
            <c:manualLayout>
              <c:xMode val="edge"/>
              <c:yMode val="edge"/>
              <c:x val="1.641025641025641E-2"/>
              <c:y val="0.43926823622920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7272"/>
        <c:crosses val="autoZero"/>
        <c:crossBetween val="midCat"/>
      </c:valAx>
      <c:spPr>
        <a:solidFill>
          <a:srgbClr val="C0C0C0"/>
        </a:solidFill>
        <a:ln w="12700">
          <a:solidFill>
            <a:srgbClr val="808080"/>
          </a:solidFill>
          <a:prstDash val="solid"/>
        </a:ln>
      </c:spPr>
    </c:plotArea>
    <c:legend>
      <c:legendPos val="r"/>
      <c:layout>
        <c:manualLayout>
          <c:xMode val="edge"/>
          <c:yMode val="edge"/>
          <c:x val="0.77596966107471455"/>
          <c:y val="0.21710706504223862"/>
          <c:w val="0.2080577295128504"/>
          <c:h val="0.53514828968275818"/>
        </c:manualLayout>
      </c:layout>
      <c:overlay val="0"/>
      <c:spPr>
        <a:solidFill>
          <a:schemeClr val="bg1">
            <a:lumMod val="85000"/>
          </a:schemeClr>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overlay val="0"/>
    </c:title>
    <c:autoTitleDeleted val="0"/>
    <c:plotArea>
      <c:layout/>
      <c:scatterChart>
        <c:scatterStyle val="lineMarker"/>
        <c:varyColors val="0"/>
        <c:ser>
          <c:idx val="0"/>
          <c:order val="0"/>
          <c:tx>
            <c:strRef>
              <c:f>'7h) ABC-2-factors (advanced)'!$T$7</c:f>
              <c:strCache>
                <c:ptCount val="1"/>
                <c:pt idx="0">
                  <c:v>Wertanteil (kumuliert)</c:v>
                </c:pt>
              </c:strCache>
            </c:strRef>
          </c:tx>
          <c:marker>
            <c:symbol val="diamond"/>
            <c:size val="10"/>
            <c:spPr>
              <a:ln w="25400">
                <a:solidFill>
                  <a:schemeClr val="bg1"/>
                </a:solidFill>
              </a:ln>
            </c:spPr>
          </c:marker>
          <c:dLbls>
            <c:delete val="1"/>
          </c:dLbls>
          <c:xVal>
            <c:numRef>
              <c:f>'7h) ABC-2-factors (advanced)'!$R$9:$R$18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xVal>
          <c:yVal>
            <c:numRef>
              <c:f>'7h) ABC-2-factors (advanced)'!$T$9:$T$18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yVal>
          <c:smooth val="0"/>
          <c:extLst>
            <c:ext xmlns:c16="http://schemas.microsoft.com/office/drawing/2014/chart" uri="{C3380CC4-5D6E-409C-BE32-E72D297353CC}">
              <c16:uniqueId val="{00000000-4868-4E9B-97D5-2D51C9A09B0F}"/>
            </c:ext>
          </c:extLst>
        </c:ser>
        <c:ser>
          <c:idx val="1"/>
          <c:order val="1"/>
          <c:spPr>
            <a:ln w="28575">
              <a:noFill/>
            </a:ln>
          </c:spPr>
          <c:marker>
            <c:symbol val="square"/>
            <c:size val="10"/>
            <c:spPr>
              <a:ln w="25400">
                <a:solidFill>
                  <a:schemeClr val="bg1"/>
                </a:solidFill>
              </a:ln>
            </c:spPr>
          </c:marker>
          <c:dLbls>
            <c:dLbl>
              <c:idx val="2"/>
              <c:layout>
                <c:manualLayout>
                  <c:x val="-1.0849910202042415E-2"/>
                  <c:y val="4.35632466571606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8-4E9B-97D5-2D51C9A09B0F}"/>
                </c:ext>
              </c:extLst>
            </c:dLbl>
            <c:dLbl>
              <c:idx val="4"/>
              <c:layout>
                <c:manualLayout>
                  <c:x val="0"/>
                  <c:y val="3.3510189736277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68-4E9B-97D5-2D51C9A09B0F}"/>
                </c:ext>
              </c:extLst>
            </c:dLbl>
            <c:spPr>
              <a:solidFill>
                <a:schemeClr val="bg1"/>
              </a:solidFill>
              <a:ln>
                <a:noFill/>
              </a:ln>
              <a:effectLst/>
            </c:spPr>
            <c:txPr>
              <a:bodyPr/>
              <a:lstStyle/>
              <a:p>
                <a:pPr>
                  <a:defRPr sz="1100" b="1">
                    <a:solidFill>
                      <a:srgbClr val="C00000"/>
                    </a:solidFill>
                  </a:defRPr>
                </a:pPr>
                <a:endParaRPr lang="de-DE"/>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'7h) ABC-2-factors (advanced)'!$V$9:$V$18</c:f>
              <c:numCache>
                <c:formatCode>0.0%</c:formatCode>
                <c:ptCount val="10"/>
                <c:pt idx="0">
                  <c:v>#N/A</c:v>
                </c:pt>
                <c:pt idx="1">
                  <c:v>0.1</c:v>
                </c:pt>
                <c:pt idx="2">
                  <c:v>#N/A</c:v>
                </c:pt>
                <c:pt idx="3">
                  <c:v>#N/A</c:v>
                </c:pt>
                <c:pt idx="4">
                  <c:v>0.3</c:v>
                </c:pt>
                <c:pt idx="5">
                  <c:v>#N/A</c:v>
                </c:pt>
                <c:pt idx="6">
                  <c:v>#N/A</c:v>
                </c:pt>
                <c:pt idx="7">
                  <c:v>#N/A</c:v>
                </c:pt>
                <c:pt idx="8">
                  <c:v>#N/A</c:v>
                </c:pt>
                <c:pt idx="9">
                  <c:v>#N/A</c:v>
                </c:pt>
              </c:numCache>
            </c:numRef>
          </c:xVal>
          <c:yVal>
            <c:numRef>
              <c:f>'7h) ABC-2-factors (advanced)'!$W$9:$W$18</c:f>
              <c:numCache>
                <c:formatCode>0.0%</c:formatCode>
                <c:ptCount val="10"/>
                <c:pt idx="0">
                  <c:v>#N/A</c:v>
                </c:pt>
                <c:pt idx="1">
                  <c:v>0.7001659966800664</c:v>
                </c:pt>
                <c:pt idx="2">
                  <c:v>#N/A</c:v>
                </c:pt>
                <c:pt idx="3">
                  <c:v>#N/A</c:v>
                </c:pt>
                <c:pt idx="4">
                  <c:v>0.90064198716025679</c:v>
                </c:pt>
                <c:pt idx="5">
                  <c:v>#N/A</c:v>
                </c:pt>
                <c:pt idx="6">
                  <c:v>#N/A</c:v>
                </c:pt>
                <c:pt idx="7">
                  <c:v>#N/A</c:v>
                </c:pt>
                <c:pt idx="8">
                  <c:v>#N/A</c:v>
                </c:pt>
                <c:pt idx="9">
                  <c:v>#N/A</c:v>
                </c:pt>
              </c:numCache>
            </c:numRef>
          </c:yVal>
          <c:smooth val="0"/>
          <c:extLst>
            <c:ext xmlns:c16="http://schemas.microsoft.com/office/drawing/2014/chart" uri="{C3380CC4-5D6E-409C-BE32-E72D297353CC}">
              <c16:uniqueId val="{00000003-4868-4E9B-97D5-2D51C9A09B0F}"/>
            </c:ext>
          </c:extLst>
        </c:ser>
        <c:dLbls>
          <c:showLegendKey val="0"/>
          <c:showVal val="1"/>
          <c:showCatName val="0"/>
          <c:showSerName val="0"/>
          <c:showPercent val="0"/>
          <c:showBubbleSize val="0"/>
        </c:dLbls>
        <c:axId val="511778536"/>
        <c:axId val="511778928"/>
      </c:scatterChart>
      <c:valAx>
        <c:axId val="511778536"/>
        <c:scaling>
          <c:orientation val="minMax"/>
          <c:max val="1"/>
        </c:scaling>
        <c:delete val="0"/>
        <c:axPos val="b"/>
        <c:title>
          <c:tx>
            <c:rich>
              <a:bodyPr/>
              <a:lstStyle/>
              <a:p>
                <a:pPr>
                  <a:defRPr sz="1600"/>
                </a:pPr>
                <a:r>
                  <a:rPr lang="de-DE" sz="1600"/>
                  <a:t>cumulated quantity share</a:t>
                </a:r>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928"/>
        <c:crosses val="autoZero"/>
        <c:crossBetween val="midCat"/>
        <c:majorUnit val="0.1"/>
      </c:valAx>
      <c:valAx>
        <c:axId val="511778928"/>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78536"/>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overlay val="0"/>
    </c:title>
    <c:autoTitleDeleted val="0"/>
    <c:plotArea>
      <c:layout/>
      <c:barChart>
        <c:barDir val="col"/>
        <c:grouping val="stacked"/>
        <c:varyColors val="0"/>
        <c:ser>
          <c:idx val="0"/>
          <c:order val="0"/>
          <c:tx>
            <c:strRef>
              <c:f>'7h) ABC-2-factors (advanced)'!$T$29</c:f>
              <c:strCache>
                <c:ptCount val="1"/>
                <c:pt idx="0">
                  <c:v>kumulierter Mengenanteil</c:v>
                </c:pt>
              </c:strCache>
            </c:strRef>
          </c:tx>
          <c:spPr>
            <a:ln w="38100">
              <a:solidFill>
                <a:schemeClr val="bg1"/>
              </a:solidFill>
            </a:ln>
          </c:spPr>
          <c:invertIfNegative val="0"/>
          <c:dLbls>
            <c:numFmt formatCode="0.0%;[White]0.0%" sourceLinked="0"/>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'7h) ABC-2-factors (advanced)'!$S$31:$S$33</c:f>
              <c:strCache>
                <c:ptCount val="3"/>
                <c:pt idx="0">
                  <c:v>A</c:v>
                </c:pt>
                <c:pt idx="1">
                  <c:v>B</c:v>
                </c:pt>
                <c:pt idx="2">
                  <c:v>C</c:v>
                </c:pt>
              </c:strCache>
            </c:strRef>
          </c:cat>
          <c:val>
            <c:numRef>
              <c:f>'7h) ABC-2-factors (advanced)'!$T$31:$T$33</c:f>
              <c:numCache>
                <c:formatCode>0.0%</c:formatCode>
                <c:ptCount val="3"/>
                <c:pt idx="0">
                  <c:v>-0.1</c:v>
                </c:pt>
                <c:pt idx="1">
                  <c:v>-0.2</c:v>
                </c:pt>
                <c:pt idx="2">
                  <c:v>-0.7</c:v>
                </c:pt>
              </c:numCache>
            </c:numRef>
          </c:val>
          <c:extLst>
            <c:ext xmlns:c16="http://schemas.microsoft.com/office/drawing/2014/chart" uri="{C3380CC4-5D6E-409C-BE32-E72D297353CC}">
              <c16:uniqueId val="{00000000-DFD6-4260-A06F-0DC8B0602941}"/>
            </c:ext>
          </c:extLst>
        </c:ser>
        <c:ser>
          <c:idx val="1"/>
          <c:order val="1"/>
          <c:tx>
            <c:strRef>
              <c:f>'7h) ABC-2-factors (advanced)'!$U$29</c:f>
              <c:strCache>
                <c:ptCount val="1"/>
                <c:pt idx="0">
                  <c:v>kumulierter Wertanteil</c:v>
                </c:pt>
              </c:strCache>
            </c:strRef>
          </c:tx>
          <c:spPr>
            <a:ln w="38100">
              <a:solidFill>
                <a:schemeClr val="bg1"/>
              </a:solidFill>
            </a:ln>
          </c:spPr>
          <c:invertIfNegative val="0"/>
          <c:dLbls>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'7h) ABC-2-factors (advanced)'!$S$31:$S$33</c:f>
              <c:strCache>
                <c:ptCount val="3"/>
                <c:pt idx="0">
                  <c:v>A</c:v>
                </c:pt>
                <c:pt idx="1">
                  <c:v>B</c:v>
                </c:pt>
                <c:pt idx="2">
                  <c:v>C</c:v>
                </c:pt>
              </c:strCache>
            </c:strRef>
          </c:cat>
          <c:val>
            <c:numRef>
              <c:f>'7h) ABC-2-factors (advanced)'!$U$31:$U$33</c:f>
              <c:numCache>
                <c:formatCode>0.0%</c:formatCode>
                <c:ptCount val="3"/>
                <c:pt idx="0">
                  <c:v>0.7001659966800664</c:v>
                </c:pt>
                <c:pt idx="1">
                  <c:v>0.20047599048019041</c:v>
                </c:pt>
                <c:pt idx="2">
                  <c:v>9.9358012839743215E-2</c:v>
                </c:pt>
              </c:numCache>
            </c:numRef>
          </c:val>
          <c:extLst>
            <c:ext xmlns:c16="http://schemas.microsoft.com/office/drawing/2014/chart" uri="{C3380CC4-5D6E-409C-BE32-E72D297353CC}">
              <c16:uniqueId val="{00000001-DFD6-4260-A06F-0DC8B0602941}"/>
            </c:ext>
          </c:extLst>
        </c:ser>
        <c:dLbls>
          <c:showLegendKey val="0"/>
          <c:showVal val="0"/>
          <c:showCatName val="0"/>
          <c:showSerName val="0"/>
          <c:showPercent val="0"/>
          <c:showBubbleSize val="0"/>
        </c:dLbls>
        <c:gapWidth val="150"/>
        <c:overlap val="100"/>
        <c:axId val="511780104"/>
        <c:axId val="507976560"/>
      </c:barChart>
      <c:catAx>
        <c:axId val="511780104"/>
        <c:scaling>
          <c:orientation val="minMax"/>
        </c:scaling>
        <c:delete val="0"/>
        <c:axPos val="b"/>
        <c:numFmt formatCode="General" sourceLinked="1"/>
        <c:majorTickMark val="out"/>
        <c:minorTickMark val="none"/>
        <c:tickLblPos val="high"/>
        <c:txPr>
          <a:bodyPr/>
          <a:lstStyle/>
          <a:p>
            <a:pPr>
              <a:defRPr sz="1800" b="1"/>
            </a:pPr>
            <a:endParaRPr lang="de-DE"/>
          </a:p>
        </c:txPr>
        <c:crossAx val="507976560"/>
        <c:crosses val="autoZero"/>
        <c:auto val="1"/>
        <c:lblAlgn val="ctr"/>
        <c:lblOffset val="100"/>
        <c:noMultiLvlLbl val="0"/>
      </c:catAx>
      <c:valAx>
        <c:axId val="507976560"/>
        <c:scaling>
          <c:orientation val="minMax"/>
          <c:max val="1"/>
          <c:min val="-1"/>
        </c:scaling>
        <c:delete val="0"/>
        <c:axPos val="l"/>
        <c:majorGridlines/>
        <c:title>
          <c:tx>
            <c:rich>
              <a:bodyPr rot="-5400000" vert="horz"/>
              <a:lstStyle/>
              <a:p>
                <a:pPr>
                  <a:defRPr sz="1400"/>
                </a:pPr>
                <a:r>
                  <a:rPr lang="de-DE" sz="1400"/>
                  <a:t>quantity share                value share</a:t>
                </a:r>
              </a:p>
            </c:rich>
          </c:tx>
          <c:layout>
            <c:manualLayout>
              <c:xMode val="edge"/>
              <c:yMode val="edge"/>
              <c:x val="2.4567270000340872E-2"/>
              <c:y val="0.31690726159230298"/>
            </c:manualLayout>
          </c:layout>
          <c:overlay val="0"/>
        </c:title>
        <c:numFmt formatCode="0%;[Black]0%" sourceLinked="0"/>
        <c:majorTickMark val="out"/>
        <c:minorTickMark val="none"/>
        <c:tickLblPos val="nextTo"/>
        <c:txPr>
          <a:bodyPr/>
          <a:lstStyle/>
          <a:p>
            <a:pPr>
              <a:defRPr sz="1200"/>
            </a:pPr>
            <a:endParaRPr lang="de-DE"/>
          </a:p>
        </c:txPr>
        <c:crossAx val="511780104"/>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400">
                <a:solidFill>
                  <a:srgbClr val="00B050"/>
                </a:solidFill>
                <a:latin typeface="Arial" pitchFamily="34" charset="0"/>
                <a:cs typeface="Arial" pitchFamily="34" charset="0"/>
              </a:rPr>
              <a:t>X</a:t>
            </a:r>
            <a:r>
              <a:rPr lang="en-US" sz="2400">
                <a:solidFill>
                  <a:srgbClr val="0070C0"/>
                </a:solidFill>
                <a:latin typeface="Arial" pitchFamily="34" charset="0"/>
                <a:cs typeface="Arial" pitchFamily="34" charset="0"/>
              </a:rPr>
              <a:t>Y</a:t>
            </a:r>
            <a:r>
              <a:rPr lang="en-US" sz="2400">
                <a:solidFill>
                  <a:srgbClr val="FF0000"/>
                </a:solidFill>
                <a:latin typeface="Arial" pitchFamily="34" charset="0"/>
                <a:cs typeface="Arial" pitchFamily="34" charset="0"/>
              </a:rPr>
              <a:t>Z</a:t>
            </a:r>
            <a:r>
              <a:rPr lang="en-US" sz="2400" baseline="0">
                <a:solidFill>
                  <a:sysClr val="windowText" lastClr="000000"/>
                </a:solidFill>
                <a:latin typeface="Arial" pitchFamily="34" charset="0"/>
                <a:cs typeface="Arial" pitchFamily="34" charset="0"/>
              </a:rPr>
              <a:t> </a:t>
            </a:r>
            <a:r>
              <a:rPr lang="en-US" sz="2400">
                <a:latin typeface="Arial" pitchFamily="34" charset="0"/>
                <a:cs typeface="Arial" pitchFamily="34" charset="0"/>
              </a:rPr>
              <a:t>analysis of the sales numbers</a:t>
            </a:r>
          </a:p>
        </c:rich>
      </c:tx>
      <c:layout>
        <c:manualLayout>
          <c:xMode val="edge"/>
          <c:yMode val="edge"/>
          <c:x val="0.22297926816655905"/>
          <c:y val="1.7513346079781778E-3"/>
        </c:manualLayout>
      </c:layout>
      <c:overlay val="1"/>
    </c:title>
    <c:autoTitleDeleted val="0"/>
    <c:plotArea>
      <c:layout>
        <c:manualLayout>
          <c:layoutTarget val="inner"/>
          <c:xMode val="edge"/>
          <c:yMode val="edge"/>
          <c:x val="0.13944663167104202"/>
          <c:y val="0.14802460825597588"/>
          <c:w val="0.82999781277340834"/>
          <c:h val="0.63545678200146649"/>
        </c:manualLayout>
      </c:layout>
      <c:barChart>
        <c:barDir val="col"/>
        <c:grouping val="clustered"/>
        <c:varyColors val="0"/>
        <c:ser>
          <c:idx val="0"/>
          <c:order val="0"/>
          <c:invertIfNegative val="0"/>
          <c:dPt>
            <c:idx val="1"/>
            <c:invertIfNegative val="0"/>
            <c:bubble3D val="0"/>
            <c:spPr>
              <a:solidFill>
                <a:srgbClr val="00B050"/>
              </a:solidFill>
            </c:spPr>
            <c:extLst>
              <c:ext xmlns:c16="http://schemas.microsoft.com/office/drawing/2014/chart" uri="{C3380CC4-5D6E-409C-BE32-E72D297353CC}">
                <c16:uniqueId val="{00000001-B42E-4B7E-BF49-F5B19EE294D2}"/>
              </c:ext>
            </c:extLst>
          </c:dPt>
          <c:dPt>
            <c:idx val="2"/>
            <c:invertIfNegative val="0"/>
            <c:bubble3D val="0"/>
            <c:spPr>
              <a:solidFill>
                <a:srgbClr val="FF0000"/>
              </a:solidFill>
            </c:spPr>
            <c:extLst>
              <c:ext xmlns:c16="http://schemas.microsoft.com/office/drawing/2014/chart" uri="{C3380CC4-5D6E-409C-BE32-E72D297353CC}">
                <c16:uniqueId val="{00000003-B42E-4B7E-BF49-F5B19EE294D2}"/>
              </c:ext>
            </c:extLst>
          </c:dPt>
          <c:dPt>
            <c:idx val="3"/>
            <c:invertIfNegative val="0"/>
            <c:bubble3D val="0"/>
            <c:spPr>
              <a:solidFill>
                <a:srgbClr val="00B050"/>
              </a:solidFill>
            </c:spPr>
            <c:extLst>
              <c:ext xmlns:c16="http://schemas.microsoft.com/office/drawing/2014/chart" uri="{C3380CC4-5D6E-409C-BE32-E72D297353CC}">
                <c16:uniqueId val="{00000005-B42E-4B7E-BF49-F5B19EE294D2}"/>
              </c:ext>
            </c:extLst>
          </c:dPt>
          <c:dPt>
            <c:idx val="5"/>
            <c:invertIfNegative val="0"/>
            <c:bubble3D val="0"/>
            <c:spPr>
              <a:solidFill>
                <a:srgbClr val="00B050"/>
              </a:solidFill>
            </c:spPr>
            <c:extLst>
              <c:ext xmlns:c16="http://schemas.microsoft.com/office/drawing/2014/chart" uri="{C3380CC4-5D6E-409C-BE32-E72D297353CC}">
                <c16:uniqueId val="{00000007-B42E-4B7E-BF49-F5B19EE294D2}"/>
              </c:ext>
            </c:extLst>
          </c:dPt>
          <c:dPt>
            <c:idx val="6"/>
            <c:invertIfNegative val="0"/>
            <c:bubble3D val="0"/>
            <c:spPr>
              <a:solidFill>
                <a:srgbClr val="FF0000"/>
              </a:solidFill>
            </c:spPr>
            <c:extLst>
              <c:ext xmlns:c16="http://schemas.microsoft.com/office/drawing/2014/chart" uri="{C3380CC4-5D6E-409C-BE32-E72D297353CC}">
                <c16:uniqueId val="{00000009-B42E-4B7E-BF49-F5B19EE294D2}"/>
              </c:ext>
            </c:extLst>
          </c:dPt>
          <c:cat>
            <c:strRef>
              <c:f>'8a) XYZ-analysis (example)'!$D$6:$K$6</c:f>
              <c:strCache>
                <c:ptCount val="8"/>
                <c:pt idx="0">
                  <c:v>P1</c:v>
                </c:pt>
                <c:pt idx="1">
                  <c:v>P2</c:v>
                </c:pt>
                <c:pt idx="2">
                  <c:v>P3</c:v>
                </c:pt>
                <c:pt idx="3">
                  <c:v>P4</c:v>
                </c:pt>
                <c:pt idx="4">
                  <c:v>P5</c:v>
                </c:pt>
                <c:pt idx="5">
                  <c:v>P6</c:v>
                </c:pt>
                <c:pt idx="6">
                  <c:v>P7</c:v>
                </c:pt>
                <c:pt idx="7">
                  <c:v>P8</c:v>
                </c:pt>
              </c:strCache>
            </c:strRef>
          </c:cat>
          <c:val>
            <c:numRef>
              <c:f>'8a) XYZ-analysis (example)'!$D$21:$K$21</c:f>
              <c:numCache>
                <c:formatCode>0.0%</c:formatCode>
                <c:ptCount val="8"/>
                <c:pt idx="0">
                  <c:v>0.48844906114735454</c:v>
                </c:pt>
                <c:pt idx="1">
                  <c:v>4.0575090239400355E-2</c:v>
                </c:pt>
                <c:pt idx="2">
                  <c:v>0.85478087150105508</c:v>
                </c:pt>
                <c:pt idx="3">
                  <c:v>0.16936967848610776</c:v>
                </c:pt>
                <c:pt idx="4">
                  <c:v>0.60318039501845022</c:v>
                </c:pt>
                <c:pt idx="5">
                  <c:v>0.13544113926364626</c:v>
                </c:pt>
                <c:pt idx="6">
                  <c:v>0.88395861002434084</c:v>
                </c:pt>
                <c:pt idx="7">
                  <c:v>0.55198467681940788</c:v>
                </c:pt>
              </c:numCache>
            </c:numRef>
          </c:val>
          <c:extLst>
            <c:ext xmlns:c16="http://schemas.microsoft.com/office/drawing/2014/chart" uri="{C3380CC4-5D6E-409C-BE32-E72D297353CC}">
              <c16:uniqueId val="{0000000A-B42E-4B7E-BF49-F5B19EE294D2}"/>
            </c:ext>
          </c:extLst>
        </c:ser>
        <c:dLbls>
          <c:showLegendKey val="0"/>
          <c:showVal val="0"/>
          <c:showCatName val="0"/>
          <c:showSerName val="0"/>
          <c:showPercent val="0"/>
          <c:showBubbleSize val="0"/>
        </c:dLbls>
        <c:gapWidth val="150"/>
        <c:axId val="514870120"/>
        <c:axId val="514866984"/>
      </c:barChart>
      <c:catAx>
        <c:axId val="514870120"/>
        <c:scaling>
          <c:orientation val="minMax"/>
        </c:scaling>
        <c:delete val="0"/>
        <c:axPos val="b"/>
        <c:title>
          <c:tx>
            <c:rich>
              <a:bodyPr/>
              <a:lstStyle/>
              <a:p>
                <a:pPr>
                  <a:defRPr/>
                </a:pPr>
                <a:r>
                  <a:rPr lang="de-DE" sz="1800" b="0">
                    <a:latin typeface="Arial" pitchFamily="34" charset="0"/>
                    <a:cs typeface="Arial" pitchFamily="34" charset="0"/>
                  </a:rPr>
                  <a:t>product</a:t>
                </a:r>
                <a:endParaRPr lang="de-DE" sz="800" b="0">
                  <a:latin typeface="Arial" pitchFamily="34" charset="0"/>
                  <a:cs typeface="Arial" pitchFamily="34" charset="0"/>
                </a:endParaRPr>
              </a:p>
            </c:rich>
          </c:tx>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66984"/>
        <c:crosses val="autoZero"/>
        <c:auto val="1"/>
        <c:lblAlgn val="ctr"/>
        <c:lblOffset val="100"/>
        <c:noMultiLvlLbl val="0"/>
      </c:catAx>
      <c:valAx>
        <c:axId val="514866984"/>
        <c:scaling>
          <c:orientation val="minMax"/>
        </c:scaling>
        <c:delete val="0"/>
        <c:axPos val="l"/>
        <c:majorGridlines/>
        <c:title>
          <c:tx>
            <c:rich>
              <a:bodyPr rot="-5400000" vert="horz"/>
              <a:lstStyle/>
              <a:p>
                <a:pPr>
                  <a:defRPr/>
                </a:pPr>
                <a:r>
                  <a:rPr lang="de-DE" sz="1800" b="0">
                    <a:latin typeface="Arial" pitchFamily="34" charset="0"/>
                    <a:cs typeface="Arial" pitchFamily="34" charset="0"/>
                  </a:rPr>
                  <a:t>variation coefficient</a:t>
                </a:r>
                <a:endParaRPr lang="de-DE" b="0">
                  <a:latin typeface="Arial" pitchFamily="34" charset="0"/>
                  <a:cs typeface="Arial" pitchFamily="34" charset="0"/>
                </a:endParaRPr>
              </a:p>
            </c:rich>
          </c:tx>
          <c:overlay val="0"/>
        </c:title>
        <c:numFmt formatCode="0%" sourceLinked="0"/>
        <c:majorTickMark val="out"/>
        <c:minorTickMark val="none"/>
        <c:tickLblPos val="nextTo"/>
        <c:txPr>
          <a:bodyPr/>
          <a:lstStyle/>
          <a:p>
            <a:pPr>
              <a:defRPr sz="1800">
                <a:latin typeface="Arial" pitchFamily="34" charset="0"/>
                <a:cs typeface="Arial" pitchFamily="34" charset="0"/>
              </a:defRPr>
            </a:pPr>
            <a:endParaRPr lang="de-DE"/>
          </a:p>
        </c:txPr>
        <c:crossAx val="514870120"/>
        <c:crosses val="autoZero"/>
        <c:crossBetween val="between"/>
        <c:majorUnit val="0.2"/>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itchFamily="34" charset="0"/>
                <a:cs typeface="Arial" pitchFamily="34" charset="0"/>
              </a:defRPr>
            </a:pPr>
            <a:r>
              <a:rPr lang="de-DE" sz="2400">
                <a:solidFill>
                  <a:srgbClr val="00B050"/>
                </a:solidFill>
                <a:latin typeface="Arial" pitchFamily="34" charset="0"/>
                <a:cs typeface="Arial" pitchFamily="34" charset="0"/>
              </a:rPr>
              <a:t>A</a:t>
            </a:r>
            <a:r>
              <a:rPr lang="de-DE" sz="2400">
                <a:solidFill>
                  <a:srgbClr val="0070C0"/>
                </a:solidFill>
                <a:latin typeface="Arial" pitchFamily="34" charset="0"/>
                <a:cs typeface="Arial" pitchFamily="34" charset="0"/>
              </a:rPr>
              <a:t>B</a:t>
            </a:r>
            <a:r>
              <a:rPr lang="de-DE" sz="2400">
                <a:solidFill>
                  <a:srgbClr val="FF0000"/>
                </a:solidFill>
                <a:latin typeface="Arial" pitchFamily="34" charset="0"/>
                <a:cs typeface="Arial" pitchFamily="34" charset="0"/>
              </a:rPr>
              <a:t>C</a:t>
            </a:r>
            <a:r>
              <a:rPr lang="de-DE" sz="2400" baseline="0">
                <a:latin typeface="Arial" pitchFamily="34" charset="0"/>
                <a:cs typeface="Arial" pitchFamily="34" charset="0"/>
              </a:rPr>
              <a:t> analysis of the sales numbers</a:t>
            </a:r>
            <a:endParaRPr lang="de-DE" sz="2400">
              <a:latin typeface="Arial" pitchFamily="34" charset="0"/>
              <a:cs typeface="Arial" pitchFamily="34" charset="0"/>
            </a:endParaRPr>
          </a:p>
        </c:rich>
      </c:tx>
      <c:layout>
        <c:manualLayout>
          <c:xMode val="edge"/>
          <c:yMode val="edge"/>
          <c:x val="0.16698954032019891"/>
          <c:y val="1.1275745704200767E-2"/>
        </c:manualLayout>
      </c:layout>
      <c:overlay val="1"/>
    </c:title>
    <c:autoTitleDeleted val="0"/>
    <c:plotArea>
      <c:layout>
        <c:manualLayout>
          <c:layoutTarget val="inner"/>
          <c:xMode val="edge"/>
          <c:yMode val="edge"/>
          <c:x val="0.14392921302470604"/>
          <c:y val="0.12596316853835893"/>
          <c:w val="0.72469212266637295"/>
          <c:h val="0.65109694621505665"/>
        </c:manualLayout>
      </c:layout>
      <c:barChart>
        <c:barDir val="col"/>
        <c:grouping val="clustered"/>
        <c:varyColors val="0"/>
        <c:ser>
          <c:idx val="0"/>
          <c:order val="0"/>
          <c:tx>
            <c:strRef>
              <c:f>'8a) XYZ-analysis (example)'!$G$25</c:f>
              <c:strCache>
                <c:ptCount val="1"/>
                <c:pt idx="0">
                  <c:v>Anzahl</c:v>
                </c:pt>
              </c:strCache>
            </c:strRef>
          </c:tx>
          <c:invertIfNegative val="0"/>
          <c:dPt>
            <c:idx val="0"/>
            <c:invertIfNegative val="0"/>
            <c:bubble3D val="0"/>
            <c:spPr>
              <a:solidFill>
                <a:srgbClr val="00B050"/>
              </a:solidFill>
            </c:spPr>
            <c:extLst>
              <c:ext xmlns:c16="http://schemas.microsoft.com/office/drawing/2014/chart" uri="{C3380CC4-5D6E-409C-BE32-E72D297353CC}">
                <c16:uniqueId val="{00000001-35F8-42D0-B569-709BDFA738C4}"/>
              </c:ext>
            </c:extLst>
          </c:dPt>
          <c:dPt>
            <c:idx val="1"/>
            <c:invertIfNegative val="0"/>
            <c:bubble3D val="0"/>
            <c:spPr>
              <a:solidFill>
                <a:srgbClr val="00B050"/>
              </a:solidFill>
            </c:spPr>
            <c:extLst>
              <c:ext xmlns:c16="http://schemas.microsoft.com/office/drawing/2014/chart" uri="{C3380CC4-5D6E-409C-BE32-E72D297353CC}">
                <c16:uniqueId val="{00000003-35F8-42D0-B569-709BDFA738C4}"/>
              </c:ext>
            </c:extLst>
          </c:dPt>
          <c:dPt>
            <c:idx val="2"/>
            <c:invertIfNegative val="0"/>
            <c:bubble3D val="0"/>
            <c:spPr>
              <a:solidFill>
                <a:srgbClr val="00B050"/>
              </a:solidFill>
            </c:spPr>
            <c:extLst>
              <c:ext xmlns:c16="http://schemas.microsoft.com/office/drawing/2014/chart" uri="{C3380CC4-5D6E-409C-BE32-E72D297353CC}">
                <c16:uniqueId val="{00000005-35F8-42D0-B569-709BDFA738C4}"/>
              </c:ext>
            </c:extLst>
          </c:dPt>
          <c:dPt>
            <c:idx val="3"/>
            <c:invertIfNegative val="0"/>
            <c:bubble3D val="0"/>
            <c:spPr>
              <a:solidFill>
                <a:srgbClr val="00B050"/>
              </a:solidFill>
            </c:spPr>
            <c:extLst>
              <c:ext xmlns:c16="http://schemas.microsoft.com/office/drawing/2014/chart" uri="{C3380CC4-5D6E-409C-BE32-E72D297353CC}">
                <c16:uniqueId val="{00000007-35F8-42D0-B569-709BDFA738C4}"/>
              </c:ext>
            </c:extLst>
          </c:dPt>
          <c:dPt>
            <c:idx val="6"/>
            <c:invertIfNegative val="0"/>
            <c:bubble3D val="0"/>
            <c:spPr>
              <a:solidFill>
                <a:srgbClr val="FF0000"/>
              </a:solidFill>
            </c:spPr>
            <c:extLst>
              <c:ext xmlns:c16="http://schemas.microsoft.com/office/drawing/2014/chart" uri="{C3380CC4-5D6E-409C-BE32-E72D297353CC}">
                <c16:uniqueId val="{00000009-35F8-42D0-B569-709BDFA738C4}"/>
              </c:ext>
            </c:extLst>
          </c:dPt>
          <c:dPt>
            <c:idx val="7"/>
            <c:invertIfNegative val="0"/>
            <c:bubble3D val="0"/>
            <c:spPr>
              <a:solidFill>
                <a:srgbClr val="FF0000"/>
              </a:solidFill>
            </c:spPr>
            <c:extLst>
              <c:ext xmlns:c16="http://schemas.microsoft.com/office/drawing/2014/chart" uri="{C3380CC4-5D6E-409C-BE32-E72D297353CC}">
                <c16:uniqueId val="{0000000B-35F8-42D0-B569-709BDFA738C4}"/>
              </c:ext>
            </c:extLst>
          </c:dPt>
          <c:cat>
            <c:strRef>
              <c:f>'8a) XYZ-analysis (example)'!$F$27:$F$34</c:f>
              <c:strCache>
                <c:ptCount val="8"/>
                <c:pt idx="0">
                  <c:v>P5</c:v>
                </c:pt>
                <c:pt idx="1">
                  <c:v>P2</c:v>
                </c:pt>
                <c:pt idx="2">
                  <c:v>P8</c:v>
                </c:pt>
                <c:pt idx="3">
                  <c:v>P6</c:v>
                </c:pt>
                <c:pt idx="4">
                  <c:v>P7</c:v>
                </c:pt>
                <c:pt idx="5">
                  <c:v>P3</c:v>
                </c:pt>
                <c:pt idx="6">
                  <c:v>P1</c:v>
                </c:pt>
                <c:pt idx="7">
                  <c:v>P4</c:v>
                </c:pt>
              </c:strCache>
            </c:strRef>
          </c:cat>
          <c:val>
            <c:numRef>
              <c:f>'8a) XYZ-analysis (example)'!$G$27:$G$34</c:f>
              <c:numCache>
                <c:formatCode>General</c:formatCode>
                <c:ptCount val="8"/>
                <c:pt idx="0">
                  <c:v>6480</c:v>
                </c:pt>
                <c:pt idx="1">
                  <c:v>6159</c:v>
                </c:pt>
                <c:pt idx="2">
                  <c:v>5949</c:v>
                </c:pt>
                <c:pt idx="3">
                  <c:v>5860</c:v>
                </c:pt>
                <c:pt idx="4">
                  <c:v>3978</c:v>
                </c:pt>
                <c:pt idx="5">
                  <c:v>2789</c:v>
                </c:pt>
                <c:pt idx="6">
                  <c:v>693</c:v>
                </c:pt>
                <c:pt idx="7">
                  <c:v>464</c:v>
                </c:pt>
              </c:numCache>
            </c:numRef>
          </c:val>
          <c:extLst>
            <c:ext xmlns:c16="http://schemas.microsoft.com/office/drawing/2014/chart" uri="{C3380CC4-5D6E-409C-BE32-E72D297353CC}">
              <c16:uniqueId val="{0000000C-35F8-42D0-B569-709BDFA738C4}"/>
            </c:ext>
          </c:extLst>
        </c:ser>
        <c:dLbls>
          <c:showLegendKey val="0"/>
          <c:showVal val="0"/>
          <c:showCatName val="0"/>
          <c:showSerName val="0"/>
          <c:showPercent val="0"/>
          <c:showBubbleSize val="0"/>
        </c:dLbls>
        <c:gapWidth val="150"/>
        <c:axId val="514876000"/>
        <c:axId val="514871296"/>
      </c:barChart>
      <c:lineChart>
        <c:grouping val="stacked"/>
        <c:varyColors val="0"/>
        <c:ser>
          <c:idx val="1"/>
          <c:order val="1"/>
          <c:tx>
            <c:strRef>
              <c:f>'8a) XYZ-analysis (example)'!$H$25</c:f>
              <c:strCache>
                <c:ptCount val="1"/>
                <c:pt idx="0">
                  <c:v>kumul. Anteil</c:v>
                </c:pt>
              </c:strCache>
            </c:strRef>
          </c:tx>
          <c:spPr>
            <a:ln w="38100"/>
          </c:spPr>
          <c:marker>
            <c:symbol val="square"/>
            <c:size val="12"/>
            <c:spPr>
              <a:ln w="25400">
                <a:solidFill>
                  <a:schemeClr val="bg1"/>
                </a:solidFill>
              </a:ln>
            </c:spPr>
          </c:marker>
          <c:cat>
            <c:strRef>
              <c:f>'8a) XYZ-analysis (example)'!$F$27:$F$34</c:f>
              <c:strCache>
                <c:ptCount val="8"/>
                <c:pt idx="0">
                  <c:v>P5</c:v>
                </c:pt>
                <c:pt idx="1">
                  <c:v>P2</c:v>
                </c:pt>
                <c:pt idx="2">
                  <c:v>P8</c:v>
                </c:pt>
                <c:pt idx="3">
                  <c:v>P6</c:v>
                </c:pt>
                <c:pt idx="4">
                  <c:v>P7</c:v>
                </c:pt>
                <c:pt idx="5">
                  <c:v>P3</c:v>
                </c:pt>
                <c:pt idx="6">
                  <c:v>P1</c:v>
                </c:pt>
                <c:pt idx="7">
                  <c:v>P4</c:v>
                </c:pt>
              </c:strCache>
            </c:strRef>
          </c:cat>
          <c:val>
            <c:numRef>
              <c:f>'8a) XYZ-analysis (example)'!$H$27:$H$34</c:f>
              <c:numCache>
                <c:formatCode>0.00%</c:formatCode>
                <c:ptCount val="8"/>
                <c:pt idx="0">
                  <c:v>0.20017298900284197</c:v>
                </c:pt>
                <c:pt idx="1">
                  <c:v>0.39043000123563576</c:v>
                </c:pt>
                <c:pt idx="2">
                  <c:v>0.57419992586185598</c:v>
                </c:pt>
                <c:pt idx="3">
                  <c:v>0.75522056097862356</c:v>
                </c:pt>
                <c:pt idx="4">
                  <c:v>0.87810453478314587</c:v>
                </c:pt>
                <c:pt idx="5">
                  <c:v>0.96425923637711608</c:v>
                </c:pt>
                <c:pt idx="6">
                  <c:v>0.9856666254788089</c:v>
                </c:pt>
                <c:pt idx="7">
                  <c:v>1</c:v>
                </c:pt>
              </c:numCache>
            </c:numRef>
          </c:val>
          <c:smooth val="0"/>
          <c:extLst>
            <c:ext xmlns:c16="http://schemas.microsoft.com/office/drawing/2014/chart" uri="{C3380CC4-5D6E-409C-BE32-E72D297353CC}">
              <c16:uniqueId val="{0000000D-35F8-42D0-B569-709BDFA738C4}"/>
            </c:ext>
          </c:extLst>
        </c:ser>
        <c:dLbls>
          <c:showLegendKey val="0"/>
          <c:showVal val="0"/>
          <c:showCatName val="0"/>
          <c:showSerName val="0"/>
          <c:showPercent val="0"/>
          <c:showBubbleSize val="0"/>
        </c:dLbls>
        <c:marker val="1"/>
        <c:smooth val="0"/>
        <c:axId val="514874824"/>
        <c:axId val="514866592"/>
      </c:lineChart>
      <c:catAx>
        <c:axId val="514876000"/>
        <c:scaling>
          <c:orientation val="minMax"/>
        </c:scaling>
        <c:delete val="0"/>
        <c:axPos val="b"/>
        <c:title>
          <c:tx>
            <c:rich>
              <a:bodyPr/>
              <a:lstStyle/>
              <a:p>
                <a:pPr>
                  <a:defRPr sz="1800" b="0">
                    <a:latin typeface="Arial" pitchFamily="34" charset="0"/>
                    <a:cs typeface="Arial" pitchFamily="34" charset="0"/>
                  </a:defRPr>
                </a:pPr>
                <a:r>
                  <a:rPr lang="de-DE" sz="1800" b="0">
                    <a:latin typeface="Arial" pitchFamily="34" charset="0"/>
                    <a:cs typeface="Arial" pitchFamily="34" charset="0"/>
                  </a:rPr>
                  <a:t>product</a:t>
                </a:r>
              </a:p>
            </c:rich>
          </c:tx>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71296"/>
        <c:crosses val="autoZero"/>
        <c:auto val="1"/>
        <c:lblAlgn val="ctr"/>
        <c:lblOffset val="100"/>
        <c:noMultiLvlLbl val="0"/>
      </c:catAx>
      <c:valAx>
        <c:axId val="514871296"/>
        <c:scaling>
          <c:orientation val="minMax"/>
          <c:max val="8000"/>
        </c:scaling>
        <c:delete val="0"/>
        <c:axPos val="l"/>
        <c:majorGridlines/>
        <c:title>
          <c:tx>
            <c:rich>
              <a:bodyPr rot="-5400000" vert="horz"/>
              <a:lstStyle/>
              <a:p>
                <a:pPr>
                  <a:defRPr sz="1800" b="0">
                    <a:latin typeface="Arial" pitchFamily="34" charset="0"/>
                    <a:cs typeface="Arial" pitchFamily="34" charset="0"/>
                  </a:defRPr>
                </a:pPr>
                <a:r>
                  <a:rPr lang="de-DE" sz="1800" b="0">
                    <a:latin typeface="Arial" pitchFamily="34" charset="0"/>
                    <a:cs typeface="Arial" pitchFamily="34" charset="0"/>
                  </a:rPr>
                  <a:t>absolute number</a:t>
                </a:r>
              </a:p>
            </c:rich>
          </c:tx>
          <c:layout>
            <c:manualLayout>
              <c:xMode val="edge"/>
              <c:yMode val="edge"/>
              <c:x val="1.6348209163568748E-2"/>
              <c:y val="0.24977609728207387"/>
            </c:manualLayout>
          </c:layout>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76000"/>
        <c:crosses val="autoZero"/>
        <c:crossBetween val="between"/>
        <c:majorUnit val="2000"/>
      </c:valAx>
      <c:catAx>
        <c:axId val="514874824"/>
        <c:scaling>
          <c:orientation val="minMax"/>
        </c:scaling>
        <c:delete val="1"/>
        <c:axPos val="b"/>
        <c:numFmt formatCode="General" sourceLinked="1"/>
        <c:majorTickMark val="out"/>
        <c:minorTickMark val="none"/>
        <c:tickLblPos val="none"/>
        <c:crossAx val="514866592"/>
        <c:crosses val="autoZero"/>
        <c:auto val="1"/>
        <c:lblAlgn val="ctr"/>
        <c:lblOffset val="100"/>
        <c:noMultiLvlLbl val="0"/>
      </c:catAx>
      <c:valAx>
        <c:axId val="514866592"/>
        <c:scaling>
          <c:orientation val="minMax"/>
          <c:max val="1"/>
        </c:scaling>
        <c:delete val="0"/>
        <c:axPos val="r"/>
        <c:title>
          <c:tx>
            <c:rich>
              <a:bodyPr rot="-5400000" vert="horz"/>
              <a:lstStyle/>
              <a:p>
                <a:pPr>
                  <a:defRPr sz="1800" b="0">
                    <a:latin typeface="Arial" pitchFamily="34" charset="0"/>
                    <a:cs typeface="Arial" pitchFamily="34" charset="0"/>
                  </a:defRPr>
                </a:pPr>
                <a:r>
                  <a:rPr lang="en-US" sz="1800" b="0">
                    <a:latin typeface="Arial" pitchFamily="34" charset="0"/>
                    <a:cs typeface="Arial" pitchFamily="34" charset="0"/>
                  </a:rPr>
                  <a:t>cumulated share</a:t>
                </a:r>
              </a:p>
            </c:rich>
          </c:tx>
          <c:overlay val="0"/>
        </c:title>
        <c:numFmt formatCode="0%" sourceLinked="0"/>
        <c:majorTickMark val="out"/>
        <c:minorTickMark val="none"/>
        <c:tickLblPos val="nextTo"/>
        <c:txPr>
          <a:bodyPr/>
          <a:lstStyle/>
          <a:p>
            <a:pPr>
              <a:defRPr sz="1800">
                <a:latin typeface="Arial" pitchFamily="34" charset="0"/>
                <a:cs typeface="Arial" pitchFamily="34" charset="0"/>
              </a:defRPr>
            </a:pPr>
            <a:endParaRPr lang="de-DE"/>
          </a:p>
        </c:txPr>
        <c:crossAx val="514874824"/>
        <c:crosses val="max"/>
        <c:crossBetween val="between"/>
        <c:majorUnit val="0.25"/>
      </c:valAx>
    </c:plotArea>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Seasonal adjusted number of employees</a:t>
            </a:r>
          </a:p>
        </c:rich>
      </c:tx>
      <c:layout>
        <c:manualLayout>
          <c:xMode val="edge"/>
          <c:yMode val="edge"/>
          <c:x val="0.21506224066390042"/>
          <c:y val="1.6651800548516678E-2"/>
        </c:manualLayout>
      </c:layout>
      <c:overlay val="0"/>
    </c:title>
    <c:autoTitleDeleted val="0"/>
    <c:plotArea>
      <c:layout>
        <c:manualLayout>
          <c:layoutTarget val="inner"/>
          <c:xMode val="edge"/>
          <c:yMode val="edge"/>
          <c:x val="0.12980146153929928"/>
          <c:y val="0.11637711048759729"/>
          <c:w val="0.8516423258296032"/>
          <c:h val="0.67772678384988883"/>
        </c:manualLayout>
      </c:layout>
      <c:lineChart>
        <c:grouping val="standard"/>
        <c:varyColors val="0"/>
        <c:ser>
          <c:idx val="0"/>
          <c:order val="0"/>
          <c:tx>
            <c:strRef>
              <c:f>'9a) Seasonal adjust. (example)'!$D$6:$D$7</c:f>
              <c:strCache>
                <c:ptCount val="2"/>
                <c:pt idx="0">
                  <c:v>employees in Mio.</c:v>
                </c:pt>
              </c:strCache>
            </c:strRef>
          </c:tx>
          <c:spPr>
            <a:ln w="38100">
              <a:solidFill>
                <a:srgbClr val="000080"/>
              </a:solidFill>
              <a:prstDash val="sysDot"/>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(example)'!$D$10:$D$29</c:f>
              <c:numCache>
                <c:formatCode>0.000</c:formatCode>
                <c:ptCount val="20"/>
                <c:pt idx="0">
                  <c:v>21.247</c:v>
                </c:pt>
                <c:pt idx="1">
                  <c:v>20.914999999999999</c:v>
                </c:pt>
                <c:pt idx="2">
                  <c:v>20.876999999999999</c:v>
                </c:pt>
                <c:pt idx="3">
                  <c:v>20.864000000000001</c:v>
                </c:pt>
                <c:pt idx="4">
                  <c:v>20.966000000000001</c:v>
                </c:pt>
                <c:pt idx="5">
                  <c:v>20.445</c:v>
                </c:pt>
                <c:pt idx="6">
                  <c:v>20.388000000000002</c:v>
                </c:pt>
                <c:pt idx="7">
                  <c:v>20.472000000000001</c:v>
                </c:pt>
                <c:pt idx="8">
                  <c:v>20.709</c:v>
                </c:pt>
                <c:pt idx="9">
                  <c:v>20.181999999999999</c:v>
                </c:pt>
                <c:pt idx="10">
                  <c:v>19.981999999999999</c:v>
                </c:pt>
                <c:pt idx="11">
                  <c:v>20.146999999999998</c:v>
                </c:pt>
                <c:pt idx="12">
                  <c:v>20.440000000000001</c:v>
                </c:pt>
                <c:pt idx="13">
                  <c:v>20.064</c:v>
                </c:pt>
                <c:pt idx="14">
                  <c:v>19.997</c:v>
                </c:pt>
                <c:pt idx="15">
                  <c:v>20.04</c:v>
                </c:pt>
                <c:pt idx="16">
                  <c:v>20.530999999999999</c:v>
                </c:pt>
                <c:pt idx="17">
                  <c:v>20.231999999999999</c:v>
                </c:pt>
                <c:pt idx="18">
                  <c:v>20.111999999999998</c:v>
                </c:pt>
                <c:pt idx="19">
                  <c:v>20.378</c:v>
                </c:pt>
              </c:numCache>
            </c:numRef>
          </c:val>
          <c:smooth val="0"/>
          <c:extLst>
            <c:ext xmlns:c16="http://schemas.microsoft.com/office/drawing/2014/chart" uri="{C3380CC4-5D6E-409C-BE32-E72D297353CC}">
              <c16:uniqueId val="{00000000-A759-4409-8857-B0653DD7D415}"/>
            </c:ext>
          </c:extLst>
        </c:ser>
        <c:ser>
          <c:idx val="1"/>
          <c:order val="1"/>
          <c:tx>
            <c:strRef>
              <c:f>'9a) Seasonal adjust. (example)'!$E$6:$E$7</c:f>
              <c:strCache>
                <c:ptCount val="2"/>
                <c:pt idx="0">
                  <c:v>moving average</c:v>
                </c:pt>
              </c:strCache>
            </c:strRef>
          </c:tx>
          <c:spPr>
            <a:ln w="38100">
              <a:solidFill>
                <a:srgbClr val="00B050"/>
              </a:solidFill>
              <a:prstDash val="dash"/>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(example)'!$E$10:$E$29</c:f>
              <c:numCache>
                <c:formatCode>0.0000</c:formatCode>
                <c:ptCount val="20"/>
                <c:pt idx="0">
                  <c:v>21.005500000000001</c:v>
                </c:pt>
                <c:pt idx="1">
                  <c:v>20.986999999999998</c:v>
                </c:pt>
                <c:pt idx="2">
                  <c:v>20.940625000000001</c:v>
                </c:pt>
                <c:pt idx="3">
                  <c:v>20.84675</c:v>
                </c:pt>
                <c:pt idx="4">
                  <c:v>20.726875000000003</c:v>
                </c:pt>
                <c:pt idx="5">
                  <c:v>20.616750000000003</c:v>
                </c:pt>
                <c:pt idx="6">
                  <c:v>20.535625000000003</c:v>
                </c:pt>
                <c:pt idx="7">
                  <c:v>20.470624999999998</c:v>
                </c:pt>
                <c:pt idx="8">
                  <c:v>20.387</c:v>
                </c:pt>
                <c:pt idx="9">
                  <c:v>20.295624999999998</c:v>
                </c:pt>
                <c:pt idx="10">
                  <c:v>20.221374999999998</c:v>
                </c:pt>
                <c:pt idx="11">
                  <c:v>20.172999999999998</c:v>
                </c:pt>
                <c:pt idx="12">
                  <c:v>20.160125000000001</c:v>
                </c:pt>
                <c:pt idx="13">
                  <c:v>20.148624999999999</c:v>
                </c:pt>
                <c:pt idx="14">
                  <c:v>20.146625</c:v>
                </c:pt>
                <c:pt idx="15">
                  <c:v>20.178999999999998</c:v>
                </c:pt>
                <c:pt idx="16">
                  <c:v>20.214375</c:v>
                </c:pt>
                <c:pt idx="17">
                  <c:v>20.271000000000001</c:v>
                </c:pt>
                <c:pt idx="18">
                  <c:v>20.347749999999998</c:v>
                </c:pt>
                <c:pt idx="19">
                  <c:v>20.412374999999997</c:v>
                </c:pt>
              </c:numCache>
            </c:numRef>
          </c:val>
          <c:smooth val="0"/>
          <c:extLst>
            <c:ext xmlns:c16="http://schemas.microsoft.com/office/drawing/2014/chart" uri="{C3380CC4-5D6E-409C-BE32-E72D297353CC}">
              <c16:uniqueId val="{00000001-A759-4409-8857-B0653DD7D415}"/>
            </c:ext>
          </c:extLst>
        </c:ser>
        <c:ser>
          <c:idx val="2"/>
          <c:order val="2"/>
          <c:tx>
            <c:strRef>
              <c:f>'9a) Seasonal adjust. (example)'!$K$6:$K$7</c:f>
              <c:strCache>
                <c:ptCount val="2"/>
                <c:pt idx="0">
                  <c:v>seasonal adjustment</c:v>
                </c:pt>
              </c:strCache>
            </c:strRef>
          </c:tx>
          <c:spPr>
            <a:ln w="38100">
              <a:solidFill>
                <a:srgbClr val="FF0000"/>
              </a:solidFill>
              <a:prstDash val="solid"/>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(example)'!$K$10:$K$29</c:f>
              <c:numCache>
                <c:formatCode>0.00000</c:formatCode>
                <c:ptCount val="20"/>
                <c:pt idx="0">
                  <c:v>20.962243750000003</c:v>
                </c:pt>
                <c:pt idx="1">
                  <c:v>21.00626875</c:v>
                </c:pt>
                <c:pt idx="2">
                  <c:v>21.039268749999998</c:v>
                </c:pt>
                <c:pt idx="3">
                  <c:v>20.895218749999998</c:v>
                </c:pt>
                <c:pt idx="4">
                  <c:v>20.681243750000004</c:v>
                </c:pt>
                <c:pt idx="5">
                  <c:v>20.536268750000001</c:v>
                </c:pt>
                <c:pt idx="6">
                  <c:v>20.550268750000001</c:v>
                </c:pt>
                <c:pt idx="7">
                  <c:v>20.503218749999998</c:v>
                </c:pt>
                <c:pt idx="8">
                  <c:v>20.424243750000002</c:v>
                </c:pt>
                <c:pt idx="9">
                  <c:v>20.27326875</c:v>
                </c:pt>
                <c:pt idx="10">
                  <c:v>20.144268749999998</c:v>
                </c:pt>
                <c:pt idx="11">
                  <c:v>20.178218749999996</c:v>
                </c:pt>
                <c:pt idx="12">
                  <c:v>20.155243750000004</c:v>
                </c:pt>
                <c:pt idx="13">
                  <c:v>20.155268750000001</c:v>
                </c:pt>
                <c:pt idx="14">
                  <c:v>20.159268749999999</c:v>
                </c:pt>
                <c:pt idx="15">
                  <c:v>20.071218749999996</c:v>
                </c:pt>
                <c:pt idx="16">
                  <c:v>20.246243750000001</c:v>
                </c:pt>
                <c:pt idx="17">
                  <c:v>20.32326875</c:v>
                </c:pt>
                <c:pt idx="18">
                  <c:v>20.274268749999997</c:v>
                </c:pt>
                <c:pt idx="19">
                  <c:v>20.409218749999997</c:v>
                </c:pt>
              </c:numCache>
            </c:numRef>
          </c:val>
          <c:smooth val="0"/>
          <c:extLst>
            <c:ext xmlns:c16="http://schemas.microsoft.com/office/drawing/2014/chart" uri="{C3380CC4-5D6E-409C-BE32-E72D297353CC}">
              <c16:uniqueId val="{00000002-A759-4409-8857-B0653DD7D415}"/>
            </c:ext>
          </c:extLst>
        </c:ser>
        <c:dLbls>
          <c:showLegendKey val="0"/>
          <c:showVal val="0"/>
          <c:showCatName val="0"/>
          <c:showSerName val="0"/>
          <c:showPercent val="0"/>
          <c:showBubbleSize val="0"/>
        </c:dLbls>
        <c:smooth val="0"/>
        <c:axId val="514877176"/>
        <c:axId val="514877568"/>
      </c:lineChart>
      <c:catAx>
        <c:axId val="514877176"/>
        <c:scaling>
          <c:orientation val="minMax"/>
        </c:scaling>
        <c:delete val="0"/>
        <c:axPos val="b"/>
        <c:title>
          <c:tx>
            <c:rich>
              <a:bodyPr/>
              <a:lstStyle/>
              <a:p>
                <a:pPr>
                  <a:defRPr/>
                </a:pPr>
                <a:r>
                  <a:rPr lang="de-DE"/>
                  <a:t>year and quarter</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7568"/>
        <c:crosses val="autoZero"/>
        <c:auto val="1"/>
        <c:lblAlgn val="ctr"/>
        <c:lblOffset val="100"/>
        <c:tickLblSkip val="1"/>
        <c:tickMarkSkip val="1"/>
        <c:noMultiLvlLbl val="0"/>
      </c:catAx>
      <c:valAx>
        <c:axId val="514877568"/>
        <c:scaling>
          <c:orientation val="minMax"/>
          <c:min val="19.8"/>
        </c:scaling>
        <c:delete val="0"/>
        <c:axPos val="l"/>
        <c:majorGridlines>
          <c:spPr>
            <a:ln w="3175">
              <a:solidFill>
                <a:srgbClr val="000000"/>
              </a:solidFill>
              <a:prstDash val="solid"/>
            </a:ln>
          </c:spPr>
        </c:majorGridlines>
        <c:title>
          <c:tx>
            <c:rich>
              <a:bodyPr/>
              <a:lstStyle/>
              <a:p>
                <a:pPr>
                  <a:defRPr/>
                </a:pPr>
                <a:r>
                  <a:rPr lang="de-DE"/>
                  <a:t>employess (in Mio.)</a:t>
                </a:r>
              </a:p>
            </c:rich>
          </c:tx>
          <c:layout>
            <c:manualLayout>
              <c:xMode val="edge"/>
              <c:yMode val="edge"/>
              <c:x val="1.7439474629986601E-2"/>
              <c:y val="0.2512560027961538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7176"/>
        <c:crosses val="autoZero"/>
        <c:crossBetween val="between"/>
      </c:valAx>
      <c:spPr>
        <a:solidFill>
          <a:srgbClr val="FFFFFF"/>
        </a:solidFill>
        <a:ln w="12700">
          <a:solidFill>
            <a:srgbClr val="000000"/>
          </a:solidFill>
          <a:prstDash val="solid"/>
        </a:ln>
      </c:spPr>
    </c:plotArea>
    <c:legend>
      <c:legendPos val="r"/>
      <c:layout>
        <c:manualLayout>
          <c:xMode val="edge"/>
          <c:yMode val="edge"/>
          <c:x val="0.55997364437329156"/>
          <c:y val="0.18060853808429747"/>
          <c:w val="0.24845371648131606"/>
          <c:h val="0.14828917297885366"/>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7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b="1" i="0" u="none" strike="noStrike" baseline="0">
                <a:solidFill>
                  <a:srgbClr val="000000"/>
                </a:solidFill>
                <a:latin typeface="Arial"/>
                <a:ea typeface="Arial"/>
                <a:cs typeface="Arial"/>
              </a:defRPr>
            </a:pPr>
            <a:r>
              <a:rPr lang="de-DE" sz="2400" b="1" i="0" baseline="0">
                <a:effectLst/>
              </a:rPr>
              <a:t>mean value, standard deviation and quartiles</a:t>
            </a:r>
            <a:endParaRPr lang="de-DE" sz="3200">
              <a:effectLst/>
            </a:endParaRPr>
          </a:p>
        </c:rich>
      </c:tx>
      <c:layout>
        <c:manualLayout>
          <c:xMode val="edge"/>
          <c:yMode val="edge"/>
          <c:x val="8.8317149839232348E-2"/>
          <c:y val="4.9251659030369863E-2"/>
        </c:manualLayout>
      </c:layout>
      <c:overlay val="0"/>
      <c:spPr>
        <a:noFill/>
        <a:ln w="25400">
          <a:noFill/>
        </a:ln>
      </c:spPr>
    </c:title>
    <c:autoTitleDeleted val="0"/>
    <c:plotArea>
      <c:layout>
        <c:manualLayout>
          <c:layoutTarget val="inner"/>
          <c:xMode val="edge"/>
          <c:yMode val="edge"/>
          <c:x val="9.0256500657552766E-2"/>
          <c:y val="0.15640611708847726"/>
          <c:w val="0.6639114401211067"/>
          <c:h val="0.69218026285964052"/>
        </c:manualLayout>
      </c:layout>
      <c:scatterChart>
        <c:scatterStyle val="lineMarker"/>
        <c:varyColors val="0"/>
        <c:ser>
          <c:idx val="0"/>
          <c:order val="0"/>
          <c:tx>
            <c:strRef>
              <c:f>'3b) variance (example 2)'!$B$5</c:f>
              <c:strCache>
                <c:ptCount val="1"/>
                <c:pt idx="0">
                  <c:v>y values</c:v>
                </c:pt>
              </c:strCache>
            </c:strRef>
          </c:tx>
          <c:spPr>
            <a:ln w="25400">
              <a:noFill/>
            </a:ln>
          </c:spPr>
          <c:marker>
            <c:symbol val="diamond"/>
            <c:size val="14"/>
            <c:spPr>
              <a:solidFill>
                <a:srgbClr val="000080"/>
              </a:solidFill>
              <a:ln>
                <a:solidFill>
                  <a:srgbClr val="000080"/>
                </a:solidFill>
                <a:prstDash val="solid"/>
              </a:ln>
            </c:spPr>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2)'!$B$6:$B$25</c:f>
              <c:numCache>
                <c:formatCode>General</c:formatCode>
                <c:ptCount val="20"/>
                <c:pt idx="0">
                  <c:v>35</c:v>
                </c:pt>
                <c:pt idx="1">
                  <c:v>29</c:v>
                </c:pt>
                <c:pt idx="2">
                  <c:v>28</c:v>
                </c:pt>
                <c:pt idx="3">
                  <c:v>31</c:v>
                </c:pt>
                <c:pt idx="4">
                  <c:v>23</c:v>
                </c:pt>
                <c:pt idx="5">
                  <c:v>26</c:v>
                </c:pt>
                <c:pt idx="6">
                  <c:v>31</c:v>
                </c:pt>
                <c:pt idx="7">
                  <c:v>15</c:v>
                </c:pt>
                <c:pt idx="8">
                  <c:v>30</c:v>
                </c:pt>
                <c:pt idx="9">
                  <c:v>30</c:v>
                </c:pt>
                <c:pt idx="10">
                  <c:v>27</c:v>
                </c:pt>
                <c:pt idx="11">
                  <c:v>32</c:v>
                </c:pt>
                <c:pt idx="12">
                  <c:v>19</c:v>
                </c:pt>
                <c:pt idx="13">
                  <c:v>34</c:v>
                </c:pt>
                <c:pt idx="14">
                  <c:v>28</c:v>
                </c:pt>
                <c:pt idx="15">
                  <c:v>28</c:v>
                </c:pt>
                <c:pt idx="16">
                  <c:v>42</c:v>
                </c:pt>
                <c:pt idx="17">
                  <c:v>29</c:v>
                </c:pt>
                <c:pt idx="18">
                  <c:v>27</c:v>
                </c:pt>
                <c:pt idx="19">
                  <c:v>32</c:v>
                </c:pt>
              </c:numCache>
            </c:numRef>
          </c:yVal>
          <c:smooth val="0"/>
          <c:extLst>
            <c:ext xmlns:c16="http://schemas.microsoft.com/office/drawing/2014/chart" uri="{C3380CC4-5D6E-409C-BE32-E72D297353CC}">
              <c16:uniqueId val="{00000000-A916-4AEB-837C-6BF2476917E4}"/>
            </c:ext>
          </c:extLst>
        </c:ser>
        <c:ser>
          <c:idx val="1"/>
          <c:order val="1"/>
          <c:tx>
            <c:strRef>
              <c:f>'3b) variance (example 2)'!$I$5</c:f>
              <c:strCache>
                <c:ptCount val="1"/>
                <c:pt idx="0">
                  <c:v>mean value</c:v>
                </c:pt>
              </c:strCache>
            </c:strRef>
          </c:tx>
          <c:spPr>
            <a:ln w="38100">
              <a:solidFill>
                <a:srgbClr val="FF0000"/>
              </a:solidFill>
              <a:prstDash val="lgDashDot"/>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2)'!$I$6:$I$25</c:f>
              <c:numCache>
                <c:formatCode>0.00000</c:formatCode>
                <c:ptCount val="20"/>
                <c:pt idx="0">
                  <c:v>28.8</c:v>
                </c:pt>
                <c:pt idx="1">
                  <c:v>28.8</c:v>
                </c:pt>
                <c:pt idx="2">
                  <c:v>28.8</c:v>
                </c:pt>
                <c:pt idx="3">
                  <c:v>28.8</c:v>
                </c:pt>
                <c:pt idx="4">
                  <c:v>28.8</c:v>
                </c:pt>
                <c:pt idx="5">
                  <c:v>28.8</c:v>
                </c:pt>
                <c:pt idx="6">
                  <c:v>28.8</c:v>
                </c:pt>
                <c:pt idx="7">
                  <c:v>28.8</c:v>
                </c:pt>
                <c:pt idx="8">
                  <c:v>28.8</c:v>
                </c:pt>
                <c:pt idx="9">
                  <c:v>28.8</c:v>
                </c:pt>
                <c:pt idx="10">
                  <c:v>28.8</c:v>
                </c:pt>
                <c:pt idx="11">
                  <c:v>28.8</c:v>
                </c:pt>
                <c:pt idx="12">
                  <c:v>28.8</c:v>
                </c:pt>
                <c:pt idx="13">
                  <c:v>28.8</c:v>
                </c:pt>
                <c:pt idx="14">
                  <c:v>28.8</c:v>
                </c:pt>
                <c:pt idx="15">
                  <c:v>28.8</c:v>
                </c:pt>
                <c:pt idx="16">
                  <c:v>28.8</c:v>
                </c:pt>
                <c:pt idx="17">
                  <c:v>28.8</c:v>
                </c:pt>
                <c:pt idx="18">
                  <c:v>28.8</c:v>
                </c:pt>
                <c:pt idx="19">
                  <c:v>28.8</c:v>
                </c:pt>
              </c:numCache>
            </c:numRef>
          </c:yVal>
          <c:smooth val="0"/>
          <c:extLst>
            <c:ext xmlns:c16="http://schemas.microsoft.com/office/drawing/2014/chart" uri="{C3380CC4-5D6E-409C-BE32-E72D297353CC}">
              <c16:uniqueId val="{00000001-A916-4AEB-837C-6BF2476917E4}"/>
            </c:ext>
          </c:extLst>
        </c:ser>
        <c:ser>
          <c:idx val="3"/>
          <c:order val="2"/>
          <c:tx>
            <c:strRef>
              <c:f>'3b) variance (example 2)'!$K$5</c:f>
              <c:strCache>
                <c:ptCount val="1"/>
                <c:pt idx="0">
                  <c:v>mean + stand. dev.</c:v>
                </c:pt>
              </c:strCache>
            </c:strRef>
          </c:tx>
          <c:spPr>
            <a:ln w="38100">
              <a:solidFill>
                <a:srgbClr val="FF0000"/>
              </a:solidFill>
              <a:prstDash val="sysDash"/>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2)'!$K$6:$K$25</c:f>
              <c:numCache>
                <c:formatCode>0.00000</c:formatCode>
                <c:ptCount val="20"/>
                <c:pt idx="0">
                  <c:v>34.319057890618652</c:v>
                </c:pt>
                <c:pt idx="1">
                  <c:v>34.319057890618652</c:v>
                </c:pt>
                <c:pt idx="2">
                  <c:v>34.319057890618652</c:v>
                </c:pt>
                <c:pt idx="3">
                  <c:v>34.319057890618652</c:v>
                </c:pt>
                <c:pt idx="4">
                  <c:v>34.319057890618652</c:v>
                </c:pt>
                <c:pt idx="5">
                  <c:v>34.319057890618652</c:v>
                </c:pt>
                <c:pt idx="6">
                  <c:v>34.319057890618652</c:v>
                </c:pt>
                <c:pt idx="7">
                  <c:v>34.319057890618652</c:v>
                </c:pt>
                <c:pt idx="8">
                  <c:v>34.319057890618652</c:v>
                </c:pt>
                <c:pt idx="9">
                  <c:v>34.319057890618652</c:v>
                </c:pt>
                <c:pt idx="10">
                  <c:v>34.319057890618652</c:v>
                </c:pt>
                <c:pt idx="11">
                  <c:v>34.319057890618652</c:v>
                </c:pt>
                <c:pt idx="12">
                  <c:v>34.319057890618652</c:v>
                </c:pt>
                <c:pt idx="13">
                  <c:v>34.319057890618652</c:v>
                </c:pt>
                <c:pt idx="14">
                  <c:v>34.319057890618652</c:v>
                </c:pt>
                <c:pt idx="15">
                  <c:v>34.319057890618652</c:v>
                </c:pt>
                <c:pt idx="16">
                  <c:v>34.319057890618652</c:v>
                </c:pt>
                <c:pt idx="17">
                  <c:v>34.319057890618652</c:v>
                </c:pt>
                <c:pt idx="18">
                  <c:v>34.319057890618652</c:v>
                </c:pt>
                <c:pt idx="19">
                  <c:v>34.319057890618652</c:v>
                </c:pt>
              </c:numCache>
            </c:numRef>
          </c:yVal>
          <c:smooth val="0"/>
          <c:extLst>
            <c:ext xmlns:c16="http://schemas.microsoft.com/office/drawing/2014/chart" uri="{C3380CC4-5D6E-409C-BE32-E72D297353CC}">
              <c16:uniqueId val="{00000002-A916-4AEB-837C-6BF2476917E4}"/>
            </c:ext>
          </c:extLst>
        </c:ser>
        <c:ser>
          <c:idx val="2"/>
          <c:order val="3"/>
          <c:tx>
            <c:strRef>
              <c:f>'3b) variance (example 2)'!$J$5</c:f>
              <c:strCache>
                <c:ptCount val="1"/>
                <c:pt idx="0">
                  <c:v>mean - stand. dev.</c:v>
                </c:pt>
              </c:strCache>
            </c:strRef>
          </c:tx>
          <c:spPr>
            <a:ln w="38100">
              <a:solidFill>
                <a:srgbClr val="FF0000"/>
              </a:solidFill>
              <a:prstDash val="sysDash"/>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2)'!$J$6:$J$25</c:f>
              <c:numCache>
                <c:formatCode>0.00000</c:formatCode>
                <c:ptCount val="20"/>
                <c:pt idx="0">
                  <c:v>23.28094210938135</c:v>
                </c:pt>
                <c:pt idx="1">
                  <c:v>23.28094210938135</c:v>
                </c:pt>
                <c:pt idx="2">
                  <c:v>23.28094210938135</c:v>
                </c:pt>
                <c:pt idx="3">
                  <c:v>23.28094210938135</c:v>
                </c:pt>
                <c:pt idx="4">
                  <c:v>23.28094210938135</c:v>
                </c:pt>
                <c:pt idx="5">
                  <c:v>23.28094210938135</c:v>
                </c:pt>
                <c:pt idx="6">
                  <c:v>23.28094210938135</c:v>
                </c:pt>
                <c:pt idx="7">
                  <c:v>23.28094210938135</c:v>
                </c:pt>
                <c:pt idx="8">
                  <c:v>23.28094210938135</c:v>
                </c:pt>
                <c:pt idx="9">
                  <c:v>23.28094210938135</c:v>
                </c:pt>
                <c:pt idx="10">
                  <c:v>23.28094210938135</c:v>
                </c:pt>
                <c:pt idx="11">
                  <c:v>23.28094210938135</c:v>
                </c:pt>
                <c:pt idx="12">
                  <c:v>23.28094210938135</c:v>
                </c:pt>
                <c:pt idx="13">
                  <c:v>23.28094210938135</c:v>
                </c:pt>
                <c:pt idx="14">
                  <c:v>23.28094210938135</c:v>
                </c:pt>
                <c:pt idx="15">
                  <c:v>23.28094210938135</c:v>
                </c:pt>
                <c:pt idx="16">
                  <c:v>23.28094210938135</c:v>
                </c:pt>
                <c:pt idx="17">
                  <c:v>23.28094210938135</c:v>
                </c:pt>
                <c:pt idx="18">
                  <c:v>23.28094210938135</c:v>
                </c:pt>
                <c:pt idx="19">
                  <c:v>23.28094210938135</c:v>
                </c:pt>
              </c:numCache>
            </c:numRef>
          </c:yVal>
          <c:smooth val="0"/>
          <c:extLst>
            <c:ext xmlns:c16="http://schemas.microsoft.com/office/drawing/2014/chart" uri="{C3380CC4-5D6E-409C-BE32-E72D297353CC}">
              <c16:uniqueId val="{00000003-A916-4AEB-837C-6BF2476917E4}"/>
            </c:ext>
          </c:extLst>
        </c:ser>
        <c:ser>
          <c:idx val="8"/>
          <c:order val="4"/>
          <c:tx>
            <c:strRef>
              <c:f>'3b) variance (example 2)'!$P$5</c:f>
              <c:strCache>
                <c:ptCount val="1"/>
                <c:pt idx="0">
                  <c:v>4th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2)'!$P$6:$P$25</c:f>
              <c:numCache>
                <c:formatCode>0.00</c:formatCode>
                <c:ptCount val="20"/>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42</c:v>
                </c:pt>
                <c:pt idx="15">
                  <c:v>42</c:v>
                </c:pt>
                <c:pt idx="16">
                  <c:v>42</c:v>
                </c:pt>
                <c:pt idx="17">
                  <c:v>42</c:v>
                </c:pt>
                <c:pt idx="18">
                  <c:v>42</c:v>
                </c:pt>
                <c:pt idx="19">
                  <c:v>42</c:v>
                </c:pt>
              </c:numCache>
            </c:numRef>
          </c:yVal>
          <c:smooth val="0"/>
          <c:extLst>
            <c:ext xmlns:c16="http://schemas.microsoft.com/office/drawing/2014/chart" uri="{C3380CC4-5D6E-409C-BE32-E72D297353CC}">
              <c16:uniqueId val="{00000004-A916-4AEB-837C-6BF2476917E4}"/>
            </c:ext>
          </c:extLst>
        </c:ser>
        <c:ser>
          <c:idx val="7"/>
          <c:order val="5"/>
          <c:tx>
            <c:strRef>
              <c:f>'3b) variance (example 2)'!$O$5</c:f>
              <c:strCache>
                <c:ptCount val="1"/>
                <c:pt idx="0">
                  <c:v>3rd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2)'!$O$6:$O$25</c:f>
              <c:numCache>
                <c:formatCode>0.00</c:formatCode>
                <c:ptCount val="20"/>
                <c:pt idx="0">
                  <c:v>31.25</c:v>
                </c:pt>
                <c:pt idx="1">
                  <c:v>31.25</c:v>
                </c:pt>
                <c:pt idx="2">
                  <c:v>31.25</c:v>
                </c:pt>
                <c:pt idx="3">
                  <c:v>31.25</c:v>
                </c:pt>
                <c:pt idx="4">
                  <c:v>31.25</c:v>
                </c:pt>
                <c:pt idx="5">
                  <c:v>31.25</c:v>
                </c:pt>
                <c:pt idx="6">
                  <c:v>31.25</c:v>
                </c:pt>
                <c:pt idx="7">
                  <c:v>31.25</c:v>
                </c:pt>
                <c:pt idx="8">
                  <c:v>31.25</c:v>
                </c:pt>
                <c:pt idx="9">
                  <c:v>31.25</c:v>
                </c:pt>
                <c:pt idx="10">
                  <c:v>31.25</c:v>
                </c:pt>
                <c:pt idx="11">
                  <c:v>31.25</c:v>
                </c:pt>
                <c:pt idx="12">
                  <c:v>31.25</c:v>
                </c:pt>
                <c:pt idx="13">
                  <c:v>31.25</c:v>
                </c:pt>
                <c:pt idx="14">
                  <c:v>31.25</c:v>
                </c:pt>
                <c:pt idx="15">
                  <c:v>31.25</c:v>
                </c:pt>
                <c:pt idx="16">
                  <c:v>31.25</c:v>
                </c:pt>
                <c:pt idx="17">
                  <c:v>31.25</c:v>
                </c:pt>
                <c:pt idx="18">
                  <c:v>31.25</c:v>
                </c:pt>
                <c:pt idx="19">
                  <c:v>31.25</c:v>
                </c:pt>
              </c:numCache>
            </c:numRef>
          </c:yVal>
          <c:smooth val="0"/>
          <c:extLst>
            <c:ext xmlns:c16="http://schemas.microsoft.com/office/drawing/2014/chart" uri="{C3380CC4-5D6E-409C-BE32-E72D297353CC}">
              <c16:uniqueId val="{00000005-A916-4AEB-837C-6BF2476917E4}"/>
            </c:ext>
          </c:extLst>
        </c:ser>
        <c:ser>
          <c:idx val="6"/>
          <c:order val="6"/>
          <c:tx>
            <c:strRef>
              <c:f>'3b) variance (example 2)'!$N$5</c:f>
              <c:strCache>
                <c:ptCount val="1"/>
                <c:pt idx="0">
                  <c:v>2nd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2)'!$N$6:$N$25</c:f>
              <c:numCache>
                <c:formatCode>0.00</c:formatCode>
                <c:ptCount val="20"/>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pt idx="14">
                  <c:v>29</c:v>
                </c:pt>
                <c:pt idx="15">
                  <c:v>29</c:v>
                </c:pt>
                <c:pt idx="16">
                  <c:v>29</c:v>
                </c:pt>
                <c:pt idx="17">
                  <c:v>29</c:v>
                </c:pt>
                <c:pt idx="18">
                  <c:v>29</c:v>
                </c:pt>
                <c:pt idx="19">
                  <c:v>29</c:v>
                </c:pt>
              </c:numCache>
            </c:numRef>
          </c:yVal>
          <c:smooth val="0"/>
          <c:extLst>
            <c:ext xmlns:c16="http://schemas.microsoft.com/office/drawing/2014/chart" uri="{C3380CC4-5D6E-409C-BE32-E72D297353CC}">
              <c16:uniqueId val="{00000006-A916-4AEB-837C-6BF2476917E4}"/>
            </c:ext>
          </c:extLst>
        </c:ser>
        <c:ser>
          <c:idx val="5"/>
          <c:order val="7"/>
          <c:tx>
            <c:strRef>
              <c:f>'3b) variance (example 2)'!$M$5</c:f>
              <c:strCache>
                <c:ptCount val="1"/>
                <c:pt idx="0">
                  <c:v>1st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2)'!$M$6:$M$25</c:f>
              <c:numCache>
                <c:formatCode>0.00</c:formatCode>
                <c:ptCount val="20"/>
                <c:pt idx="0">
                  <c:v>27</c:v>
                </c:pt>
                <c:pt idx="1">
                  <c:v>27</c:v>
                </c:pt>
                <c:pt idx="2">
                  <c:v>27</c:v>
                </c:pt>
                <c:pt idx="3">
                  <c:v>27</c:v>
                </c:pt>
                <c:pt idx="4">
                  <c:v>27</c:v>
                </c:pt>
                <c:pt idx="5">
                  <c:v>27</c:v>
                </c:pt>
                <c:pt idx="6">
                  <c:v>27</c:v>
                </c:pt>
                <c:pt idx="7">
                  <c:v>27</c:v>
                </c:pt>
                <c:pt idx="8">
                  <c:v>27</c:v>
                </c:pt>
                <c:pt idx="9">
                  <c:v>27</c:v>
                </c:pt>
                <c:pt idx="10">
                  <c:v>27</c:v>
                </c:pt>
                <c:pt idx="11">
                  <c:v>27</c:v>
                </c:pt>
                <c:pt idx="12">
                  <c:v>27</c:v>
                </c:pt>
                <c:pt idx="13">
                  <c:v>27</c:v>
                </c:pt>
                <c:pt idx="14">
                  <c:v>27</c:v>
                </c:pt>
                <c:pt idx="15">
                  <c:v>27</c:v>
                </c:pt>
                <c:pt idx="16">
                  <c:v>27</c:v>
                </c:pt>
                <c:pt idx="17">
                  <c:v>27</c:v>
                </c:pt>
                <c:pt idx="18">
                  <c:v>27</c:v>
                </c:pt>
                <c:pt idx="19">
                  <c:v>27</c:v>
                </c:pt>
              </c:numCache>
            </c:numRef>
          </c:yVal>
          <c:smooth val="0"/>
          <c:extLst>
            <c:ext xmlns:c16="http://schemas.microsoft.com/office/drawing/2014/chart" uri="{C3380CC4-5D6E-409C-BE32-E72D297353CC}">
              <c16:uniqueId val="{00000007-A916-4AEB-837C-6BF2476917E4}"/>
            </c:ext>
          </c:extLst>
        </c:ser>
        <c:ser>
          <c:idx val="4"/>
          <c:order val="8"/>
          <c:tx>
            <c:strRef>
              <c:f>'3b) variance (example 2)'!$L$5</c:f>
              <c:strCache>
                <c:ptCount val="1"/>
                <c:pt idx="0">
                  <c:v>0th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2)'!$L$6:$L$25</c:f>
              <c:numCache>
                <c:formatCode>0.00</c:formatCode>
                <c:ptCount val="2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numCache>
            </c:numRef>
          </c:yVal>
          <c:smooth val="0"/>
          <c:extLst>
            <c:ext xmlns:c16="http://schemas.microsoft.com/office/drawing/2014/chart" uri="{C3380CC4-5D6E-409C-BE32-E72D297353CC}">
              <c16:uniqueId val="{00000008-A916-4AEB-837C-6BF2476917E4}"/>
            </c:ext>
          </c:extLst>
        </c:ser>
        <c:dLbls>
          <c:showLegendKey val="0"/>
          <c:showVal val="0"/>
          <c:showCatName val="0"/>
          <c:showSerName val="0"/>
          <c:showPercent val="0"/>
          <c:showBubbleSize val="0"/>
        </c:dLbls>
        <c:axId val="511134528"/>
        <c:axId val="511133352"/>
      </c:scatterChart>
      <c:valAx>
        <c:axId val="511134528"/>
        <c:scaling>
          <c:orientation val="minMax"/>
          <c:max val="20"/>
          <c:min val="1"/>
        </c:scaling>
        <c:delete val="0"/>
        <c:axPos val="b"/>
        <c:title>
          <c:tx>
            <c:rich>
              <a:bodyPr/>
              <a:lstStyle/>
              <a:p>
                <a:pPr>
                  <a:defRPr sz="1800" b="1" i="0" u="none" strike="noStrike" baseline="0">
                    <a:solidFill>
                      <a:srgbClr val="000000"/>
                    </a:solidFill>
                    <a:latin typeface="Arial"/>
                    <a:ea typeface="Arial"/>
                    <a:cs typeface="Arial"/>
                  </a:defRPr>
                </a:pPr>
                <a:r>
                  <a:rPr lang="de-DE" sz="1800"/>
                  <a:t>x values</a:t>
                </a:r>
              </a:p>
            </c:rich>
          </c:tx>
          <c:layout>
            <c:manualLayout>
              <c:xMode val="edge"/>
              <c:yMode val="edge"/>
              <c:x val="0.41641068712565094"/>
              <c:y val="0.921797703739611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3352"/>
        <c:crosses val="autoZero"/>
        <c:crossBetween val="midCat"/>
        <c:majorUnit val="1"/>
      </c:valAx>
      <c:valAx>
        <c:axId val="511133352"/>
        <c:scaling>
          <c:orientation val="minMax"/>
          <c:min val="1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de-DE" sz="1800"/>
                  <a:t>y values</a:t>
                </a:r>
              </a:p>
            </c:rich>
          </c:tx>
          <c:layout>
            <c:manualLayout>
              <c:xMode val="edge"/>
              <c:yMode val="edge"/>
              <c:x val="1.641025641025641E-2"/>
              <c:y val="0.43926823622920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4528"/>
        <c:crosses val="autoZero"/>
        <c:crossBetween val="midCat"/>
      </c:valAx>
      <c:spPr>
        <a:solidFill>
          <a:srgbClr val="C0C0C0"/>
        </a:solidFill>
        <a:ln w="12700">
          <a:solidFill>
            <a:srgbClr val="808080"/>
          </a:solidFill>
          <a:prstDash val="solid"/>
        </a:ln>
      </c:spPr>
    </c:plotArea>
    <c:legend>
      <c:legendPos val="r"/>
      <c:layout>
        <c:manualLayout>
          <c:xMode val="edge"/>
          <c:yMode val="edge"/>
          <c:x val="0.76795708332337265"/>
          <c:y val="0.21710706504223862"/>
          <c:w val="0.21748646646390693"/>
          <c:h val="0.53292142826332578"/>
        </c:manualLayout>
      </c:layout>
      <c:overlay val="0"/>
      <c:spPr>
        <a:solidFill>
          <a:schemeClr val="bg1">
            <a:lumMod val="85000"/>
          </a:schemeClr>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2400"/>
              <a:t>analysis of illness days</a:t>
            </a:r>
          </a:p>
        </c:rich>
      </c:tx>
      <c:layout>
        <c:manualLayout>
          <c:xMode val="edge"/>
          <c:yMode val="edge"/>
          <c:x val="0.29327475753188287"/>
          <c:y val="2.9476789853823022E-2"/>
        </c:manualLayout>
      </c:layout>
      <c:overlay val="0"/>
    </c:title>
    <c:autoTitleDeleted val="0"/>
    <c:plotArea>
      <c:layout>
        <c:manualLayout>
          <c:layoutTarget val="inner"/>
          <c:xMode val="edge"/>
          <c:yMode val="edge"/>
          <c:x val="0.10354795530718447"/>
          <c:y val="0.16381877022653718"/>
          <c:w val="0.77308538861792053"/>
          <c:h val="0.60334403587901064"/>
        </c:manualLayout>
      </c:layout>
      <c:barChart>
        <c:barDir val="col"/>
        <c:grouping val="stacked"/>
        <c:varyColors val="0"/>
        <c:ser>
          <c:idx val="0"/>
          <c:order val="0"/>
          <c:tx>
            <c:v>nr of sick reports</c:v>
          </c:tx>
          <c:invertIfNegative val="0"/>
          <c:cat>
            <c:strRef>
              <c:f>'4a) classes (example)'!$F$6:$F$13</c:f>
              <c:strCache>
                <c:ptCount val="8"/>
                <c:pt idx="0">
                  <c:v>1</c:v>
                </c:pt>
                <c:pt idx="1">
                  <c:v>2</c:v>
                </c:pt>
                <c:pt idx="2">
                  <c:v>3</c:v>
                </c:pt>
                <c:pt idx="3">
                  <c:v>4 … 5</c:v>
                </c:pt>
                <c:pt idx="4">
                  <c:v>6 … 10</c:v>
                </c:pt>
                <c:pt idx="5">
                  <c:v>11 … 15</c:v>
                </c:pt>
                <c:pt idx="6">
                  <c:v>16 … 20</c:v>
                </c:pt>
                <c:pt idx="7">
                  <c:v>21 … 30</c:v>
                </c:pt>
              </c:strCache>
            </c:strRef>
          </c:cat>
          <c:val>
            <c:numRef>
              <c:f>'4a) classes (example)'!$G$6:$G$13</c:f>
              <c:numCache>
                <c:formatCode>General</c:formatCode>
                <c:ptCount val="8"/>
                <c:pt idx="0">
                  <c:v>12</c:v>
                </c:pt>
                <c:pt idx="1">
                  <c:v>3</c:v>
                </c:pt>
                <c:pt idx="2">
                  <c:v>5</c:v>
                </c:pt>
                <c:pt idx="3">
                  <c:v>14</c:v>
                </c:pt>
                <c:pt idx="4">
                  <c:v>10</c:v>
                </c:pt>
                <c:pt idx="5">
                  <c:v>4</c:v>
                </c:pt>
                <c:pt idx="6">
                  <c:v>1</c:v>
                </c:pt>
                <c:pt idx="7">
                  <c:v>2</c:v>
                </c:pt>
              </c:numCache>
            </c:numRef>
          </c:val>
          <c:extLst>
            <c:ext xmlns:c16="http://schemas.microsoft.com/office/drawing/2014/chart" uri="{C3380CC4-5D6E-409C-BE32-E72D297353CC}">
              <c16:uniqueId val="{00000000-9D1A-434A-B557-ACA5CE3F6034}"/>
            </c:ext>
          </c:extLst>
        </c:ser>
        <c:dLbls>
          <c:showLegendKey val="0"/>
          <c:showVal val="0"/>
          <c:showCatName val="0"/>
          <c:showSerName val="0"/>
          <c:showPercent val="0"/>
          <c:showBubbleSize val="0"/>
        </c:dLbls>
        <c:gapWidth val="150"/>
        <c:overlap val="100"/>
        <c:axId val="508479864"/>
        <c:axId val="508484568"/>
      </c:barChart>
      <c:lineChart>
        <c:grouping val="stacked"/>
        <c:varyColors val="0"/>
        <c:ser>
          <c:idx val="1"/>
          <c:order val="1"/>
          <c:tx>
            <c:strRef>
              <c:f>'4a) classes (example)'!$J$5</c:f>
              <c:strCache>
                <c:ptCount val="1"/>
                <c:pt idx="0">
                  <c:v>cumulated relative frequency</c:v>
                </c:pt>
              </c:strCache>
            </c:strRef>
          </c:tx>
          <c:marker>
            <c:symbol val="square"/>
            <c:size val="12"/>
            <c:spPr>
              <a:ln w="25400">
                <a:solidFill>
                  <a:schemeClr val="bg1"/>
                </a:solidFill>
              </a:ln>
            </c:spPr>
          </c:marker>
          <c:val>
            <c:numRef>
              <c:f>'4a) classes (example)'!$J$6:$J$13</c:f>
              <c:numCache>
                <c:formatCode>0.0%</c:formatCode>
                <c:ptCount val="8"/>
                <c:pt idx="0">
                  <c:v>0.23529411764705882</c:v>
                </c:pt>
                <c:pt idx="1">
                  <c:v>0.29411764705882354</c:v>
                </c:pt>
                <c:pt idx="2">
                  <c:v>0.39215686274509803</c:v>
                </c:pt>
                <c:pt idx="3">
                  <c:v>0.66666666666666663</c:v>
                </c:pt>
                <c:pt idx="4">
                  <c:v>0.86274509803921573</c:v>
                </c:pt>
                <c:pt idx="5">
                  <c:v>0.94117647058823528</c:v>
                </c:pt>
                <c:pt idx="6">
                  <c:v>0.96078431372549022</c:v>
                </c:pt>
                <c:pt idx="7">
                  <c:v>1</c:v>
                </c:pt>
              </c:numCache>
            </c:numRef>
          </c:val>
          <c:smooth val="0"/>
          <c:extLst>
            <c:ext xmlns:c16="http://schemas.microsoft.com/office/drawing/2014/chart" uri="{C3380CC4-5D6E-409C-BE32-E72D297353CC}">
              <c16:uniqueId val="{00000001-9D1A-434A-B557-ACA5CE3F6034}"/>
            </c:ext>
          </c:extLst>
        </c:ser>
        <c:dLbls>
          <c:showLegendKey val="0"/>
          <c:showVal val="0"/>
          <c:showCatName val="0"/>
          <c:showSerName val="0"/>
          <c:showPercent val="0"/>
          <c:showBubbleSize val="0"/>
        </c:dLbls>
        <c:marker val="1"/>
        <c:smooth val="0"/>
        <c:axId val="508477904"/>
        <c:axId val="508480256"/>
      </c:lineChart>
      <c:catAx>
        <c:axId val="508479864"/>
        <c:scaling>
          <c:orientation val="minMax"/>
        </c:scaling>
        <c:delete val="0"/>
        <c:axPos val="b"/>
        <c:title>
          <c:tx>
            <c:rich>
              <a:bodyPr/>
              <a:lstStyle/>
              <a:p>
                <a:pPr>
                  <a:defRPr/>
                </a:pPr>
                <a:r>
                  <a:rPr lang="de-DE" sz="1600"/>
                  <a:t>number of illness days</a:t>
                </a:r>
              </a:p>
            </c:rich>
          </c:tx>
          <c:overlay val="0"/>
        </c:title>
        <c:numFmt formatCode="General" sourceLinked="1"/>
        <c:majorTickMark val="out"/>
        <c:minorTickMark val="none"/>
        <c:tickLblPos val="nextTo"/>
        <c:txPr>
          <a:bodyPr/>
          <a:lstStyle/>
          <a:p>
            <a:pPr>
              <a:defRPr sz="1200"/>
            </a:pPr>
            <a:endParaRPr lang="de-DE"/>
          </a:p>
        </c:txPr>
        <c:crossAx val="508484568"/>
        <c:crosses val="autoZero"/>
        <c:auto val="1"/>
        <c:lblAlgn val="ctr"/>
        <c:lblOffset val="100"/>
        <c:noMultiLvlLbl val="0"/>
      </c:catAx>
      <c:valAx>
        <c:axId val="508484568"/>
        <c:scaling>
          <c:orientation val="minMax"/>
          <c:max val="15"/>
          <c:min val="0"/>
        </c:scaling>
        <c:delete val="0"/>
        <c:axPos val="l"/>
        <c:majorGridlines/>
        <c:title>
          <c:tx>
            <c:rich>
              <a:bodyPr rot="-5400000" vert="horz"/>
              <a:lstStyle/>
              <a:p>
                <a:pPr>
                  <a:defRPr/>
                </a:pPr>
                <a:r>
                  <a:rPr lang="de-DE" sz="1600"/>
                  <a:t>nr of sick reports</a:t>
                </a:r>
              </a:p>
            </c:rich>
          </c:tx>
          <c:overlay val="0"/>
        </c:title>
        <c:numFmt formatCode="General" sourceLinked="1"/>
        <c:majorTickMark val="out"/>
        <c:minorTickMark val="none"/>
        <c:tickLblPos val="nextTo"/>
        <c:txPr>
          <a:bodyPr/>
          <a:lstStyle/>
          <a:p>
            <a:pPr>
              <a:defRPr sz="1200"/>
            </a:pPr>
            <a:endParaRPr lang="de-DE"/>
          </a:p>
        </c:txPr>
        <c:crossAx val="508479864"/>
        <c:crosses val="autoZero"/>
        <c:crossBetween val="between"/>
        <c:majorUnit val="3"/>
      </c:valAx>
      <c:catAx>
        <c:axId val="508477904"/>
        <c:scaling>
          <c:orientation val="minMax"/>
        </c:scaling>
        <c:delete val="1"/>
        <c:axPos val="t"/>
        <c:numFmt formatCode="General" sourceLinked="1"/>
        <c:majorTickMark val="out"/>
        <c:minorTickMark val="none"/>
        <c:tickLblPos val="none"/>
        <c:crossAx val="508480256"/>
        <c:crosses val="max"/>
        <c:auto val="1"/>
        <c:lblAlgn val="ctr"/>
        <c:lblOffset val="100"/>
        <c:noMultiLvlLbl val="0"/>
      </c:catAx>
      <c:valAx>
        <c:axId val="508480256"/>
        <c:scaling>
          <c:orientation val="minMax"/>
          <c:max val="1"/>
          <c:min val="0"/>
        </c:scaling>
        <c:delete val="0"/>
        <c:axPos val="r"/>
        <c:title>
          <c:tx>
            <c:rich>
              <a:bodyPr rot="-5400000" vert="horz"/>
              <a:lstStyle/>
              <a:p>
                <a:pPr>
                  <a:defRPr sz="1600"/>
                </a:pPr>
                <a:r>
                  <a:rPr lang="de-DE" sz="1600"/>
                  <a:t>cumulated relative frequency</a:t>
                </a:r>
              </a:p>
            </c:rich>
          </c:tx>
          <c:layout>
            <c:manualLayout>
              <c:xMode val="edge"/>
              <c:yMode val="edge"/>
              <c:x val="0.94942395358474962"/>
              <c:y val="0.1248894253181856"/>
            </c:manualLayout>
          </c:layout>
          <c:overlay val="0"/>
        </c:title>
        <c:numFmt formatCode="0%" sourceLinked="0"/>
        <c:majorTickMark val="out"/>
        <c:minorTickMark val="none"/>
        <c:tickLblPos val="nextTo"/>
        <c:txPr>
          <a:bodyPr/>
          <a:lstStyle/>
          <a:p>
            <a:pPr>
              <a:defRPr sz="1200"/>
            </a:pPr>
            <a:endParaRPr lang="de-DE"/>
          </a:p>
        </c:txPr>
        <c:crossAx val="508477904"/>
        <c:crosses val="max"/>
        <c:crossBetween val="between"/>
        <c:majorUnit val="0.2"/>
      </c:valAx>
    </c:plotArea>
    <c:legend>
      <c:legendPos val="r"/>
      <c:layout>
        <c:manualLayout>
          <c:xMode val="edge"/>
          <c:yMode val="edge"/>
          <c:x val="0.59021255214634671"/>
          <c:y val="0.29930966658364794"/>
          <c:w val="0.27043740573152325"/>
          <c:h val="0.20456194800467459"/>
        </c:manualLayout>
      </c:layout>
      <c:overlay val="0"/>
      <c:spPr>
        <a:solidFill>
          <a:schemeClr val="bg1"/>
        </a:solidFill>
      </c:spPr>
      <c:txPr>
        <a:bodyPr/>
        <a:lstStyle/>
        <a:p>
          <a:pPr>
            <a:defRPr sz="1100"/>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de-DE" sz="2400"/>
              <a:t>German freight indices(1995 = 100)</a:t>
            </a:r>
          </a:p>
        </c:rich>
      </c:tx>
      <c:layout>
        <c:manualLayout>
          <c:xMode val="edge"/>
          <c:yMode val="edge"/>
          <c:x val="0.2216785782670338"/>
          <c:y val="2.0951546661321548E-2"/>
        </c:manualLayout>
      </c:layout>
      <c:overlay val="1"/>
    </c:title>
    <c:autoTitleDeleted val="0"/>
    <c:plotArea>
      <c:layout>
        <c:manualLayout>
          <c:layoutTarget val="inner"/>
          <c:xMode val="edge"/>
          <c:yMode val="edge"/>
          <c:x val="8.0590238365494379E-2"/>
          <c:y val="0.11492317524054604"/>
          <c:w val="0.8739519057098547"/>
          <c:h val="0.78742053206628704"/>
        </c:manualLayout>
      </c:layout>
      <c:lineChart>
        <c:grouping val="standard"/>
        <c:varyColors val="0"/>
        <c:ser>
          <c:idx val="0"/>
          <c:order val="0"/>
          <c:tx>
            <c:strRef>
              <c:f>'5a) trend (example 1)'!$C$6</c:f>
              <c:strCache>
                <c:ptCount val="1"/>
                <c:pt idx="0">
                  <c:v>America</c:v>
                </c:pt>
              </c:strCache>
            </c:strRef>
          </c:tx>
          <c:spPr>
            <a:ln w="38100">
              <a:solidFill>
                <a:srgbClr val="00B0F0"/>
              </a:solidFill>
              <a:prstDash val="solid"/>
            </a:ln>
          </c:spPr>
          <c:marker>
            <c:symbol val="none"/>
          </c:marker>
          <c:trendline>
            <c:name>polynomial</c:name>
            <c:spPr>
              <a:ln w="38100">
                <a:solidFill>
                  <a:srgbClr val="00B0F0"/>
                </a:solidFill>
                <a:prstDash val="dash"/>
              </a:ln>
            </c:spPr>
            <c:trendlineType val="poly"/>
            <c:order val="4"/>
            <c:dispRSqr val="0"/>
            <c:dispEq val="0"/>
          </c:trendline>
          <c:cat>
            <c:numRef>
              <c:f>'5a) trend (example 1)'!$A$7:$A$61</c:f>
              <c:numCache>
                <c:formatCode>General</c:formatCode>
                <c:ptCount val="55"/>
                <c:pt idx="0">
                  <c:v>2000</c:v>
                </c:pt>
                <c:pt idx="12">
                  <c:v>2001</c:v>
                </c:pt>
                <c:pt idx="24">
                  <c:v>2002</c:v>
                </c:pt>
                <c:pt idx="36">
                  <c:v>2003</c:v>
                </c:pt>
                <c:pt idx="48">
                  <c:v>2004</c:v>
                </c:pt>
              </c:numCache>
            </c:numRef>
          </c:cat>
          <c:val>
            <c:numRef>
              <c:f>'5a) trend (example 1)'!$C$7:$C$61</c:f>
              <c:numCache>
                <c:formatCode>0.0</c:formatCode>
                <c:ptCount val="55"/>
                <c:pt idx="0">
                  <c:v>124</c:v>
                </c:pt>
                <c:pt idx="1">
                  <c:v>117.6</c:v>
                </c:pt>
                <c:pt idx="2">
                  <c:v>119.6</c:v>
                </c:pt>
                <c:pt idx="3">
                  <c:v>123</c:v>
                </c:pt>
                <c:pt idx="4">
                  <c:v>135.6</c:v>
                </c:pt>
                <c:pt idx="5">
                  <c:v>130.30000000000001</c:v>
                </c:pt>
                <c:pt idx="6">
                  <c:v>123.3</c:v>
                </c:pt>
                <c:pt idx="7">
                  <c:v>129.4</c:v>
                </c:pt>
                <c:pt idx="8">
                  <c:v>136.9</c:v>
                </c:pt>
                <c:pt idx="9">
                  <c:v>140.6</c:v>
                </c:pt>
                <c:pt idx="10">
                  <c:v>141.1</c:v>
                </c:pt>
                <c:pt idx="11">
                  <c:v>135.69999999999999</c:v>
                </c:pt>
                <c:pt idx="12">
                  <c:v>131.30000000000001</c:v>
                </c:pt>
                <c:pt idx="13">
                  <c:v>132.4</c:v>
                </c:pt>
                <c:pt idx="14">
                  <c:v>133.4</c:v>
                </c:pt>
                <c:pt idx="15">
                  <c:v>137.30000000000001</c:v>
                </c:pt>
                <c:pt idx="16">
                  <c:v>138.69999999999999</c:v>
                </c:pt>
                <c:pt idx="17">
                  <c:v>141.5</c:v>
                </c:pt>
                <c:pt idx="18">
                  <c:v>141.4</c:v>
                </c:pt>
                <c:pt idx="19">
                  <c:v>135.80000000000001</c:v>
                </c:pt>
                <c:pt idx="20">
                  <c:v>134.30000000000001</c:v>
                </c:pt>
                <c:pt idx="21">
                  <c:v>135.9</c:v>
                </c:pt>
                <c:pt idx="22">
                  <c:v>137.6</c:v>
                </c:pt>
                <c:pt idx="23">
                  <c:v>136.4</c:v>
                </c:pt>
                <c:pt idx="24">
                  <c:v>113.1</c:v>
                </c:pt>
                <c:pt idx="25">
                  <c:v>114.4</c:v>
                </c:pt>
                <c:pt idx="26">
                  <c:v>113.7</c:v>
                </c:pt>
                <c:pt idx="27">
                  <c:v>111.8</c:v>
                </c:pt>
                <c:pt idx="28">
                  <c:v>110.6</c:v>
                </c:pt>
                <c:pt idx="29">
                  <c:v>106.9</c:v>
                </c:pt>
                <c:pt idx="30">
                  <c:v>103.6</c:v>
                </c:pt>
                <c:pt idx="31">
                  <c:v>102.7</c:v>
                </c:pt>
                <c:pt idx="32">
                  <c:v>102.4</c:v>
                </c:pt>
                <c:pt idx="33">
                  <c:v>115.1</c:v>
                </c:pt>
                <c:pt idx="34">
                  <c:v>113</c:v>
                </c:pt>
                <c:pt idx="35">
                  <c:v>111</c:v>
                </c:pt>
                <c:pt idx="36">
                  <c:v>105.7</c:v>
                </c:pt>
                <c:pt idx="37">
                  <c:v>105</c:v>
                </c:pt>
                <c:pt idx="38">
                  <c:v>110.3</c:v>
                </c:pt>
                <c:pt idx="39">
                  <c:v>119.8</c:v>
                </c:pt>
                <c:pt idx="40">
                  <c:v>109.5</c:v>
                </c:pt>
                <c:pt idx="41">
                  <c:v>108.5</c:v>
                </c:pt>
                <c:pt idx="42">
                  <c:v>112.8</c:v>
                </c:pt>
                <c:pt idx="43">
                  <c:v>113.8</c:v>
                </c:pt>
                <c:pt idx="44">
                  <c:v>112.4</c:v>
                </c:pt>
                <c:pt idx="45">
                  <c:v>114.3</c:v>
                </c:pt>
                <c:pt idx="46">
                  <c:v>115.3</c:v>
                </c:pt>
                <c:pt idx="47">
                  <c:v>110.4</c:v>
                </c:pt>
                <c:pt idx="48">
                  <c:v>107.6</c:v>
                </c:pt>
                <c:pt idx="49">
                  <c:v>107.1</c:v>
                </c:pt>
                <c:pt idx="50">
                  <c:v>110</c:v>
                </c:pt>
                <c:pt idx="51">
                  <c:v>113.6</c:v>
                </c:pt>
                <c:pt idx="52">
                  <c:v>113.7</c:v>
                </c:pt>
                <c:pt idx="53">
                  <c:v>112.1</c:v>
                </c:pt>
                <c:pt idx="54">
                  <c:v>115.5</c:v>
                </c:pt>
              </c:numCache>
            </c:numRef>
          </c:val>
          <c:smooth val="0"/>
          <c:extLst>
            <c:ext xmlns:c16="http://schemas.microsoft.com/office/drawing/2014/chart" uri="{C3380CC4-5D6E-409C-BE32-E72D297353CC}">
              <c16:uniqueId val="{00000000-DCD5-4CCA-A87B-8D1C09068D6C}"/>
            </c:ext>
          </c:extLst>
        </c:ser>
        <c:ser>
          <c:idx val="1"/>
          <c:order val="1"/>
          <c:tx>
            <c:strRef>
              <c:f>'5a) trend (example 1)'!$D$6</c:f>
              <c:strCache>
                <c:ptCount val="1"/>
                <c:pt idx="0">
                  <c:v>Asia</c:v>
                </c:pt>
              </c:strCache>
            </c:strRef>
          </c:tx>
          <c:spPr>
            <a:ln w="38100">
              <a:solidFill>
                <a:srgbClr val="00B050"/>
              </a:solidFill>
              <a:prstDash val="solid"/>
            </a:ln>
          </c:spPr>
          <c:marker>
            <c:symbol val="none"/>
          </c:marker>
          <c:trendline>
            <c:name>moving average</c:name>
            <c:spPr>
              <a:ln w="38100">
                <a:solidFill>
                  <a:srgbClr val="00B050"/>
                </a:solidFill>
                <a:prstDash val="sysDash"/>
              </a:ln>
            </c:spPr>
            <c:trendlineType val="movingAvg"/>
            <c:period val="8"/>
            <c:dispRSqr val="0"/>
            <c:dispEq val="0"/>
          </c:trendline>
          <c:cat>
            <c:numRef>
              <c:f>'5a) trend (example 1)'!$A$7:$A$61</c:f>
              <c:numCache>
                <c:formatCode>General</c:formatCode>
                <c:ptCount val="55"/>
                <c:pt idx="0">
                  <c:v>2000</c:v>
                </c:pt>
                <c:pt idx="12">
                  <c:v>2001</c:v>
                </c:pt>
                <c:pt idx="24">
                  <c:v>2002</c:v>
                </c:pt>
                <c:pt idx="36">
                  <c:v>2003</c:v>
                </c:pt>
                <c:pt idx="48">
                  <c:v>2004</c:v>
                </c:pt>
              </c:numCache>
            </c:numRef>
          </c:cat>
          <c:val>
            <c:numRef>
              <c:f>'5a) trend (example 1)'!$D$7:$D$61</c:f>
              <c:numCache>
                <c:formatCode>0.0</c:formatCode>
                <c:ptCount val="55"/>
                <c:pt idx="0">
                  <c:v>87.9</c:v>
                </c:pt>
                <c:pt idx="1">
                  <c:v>90.7</c:v>
                </c:pt>
                <c:pt idx="2">
                  <c:v>92.9</c:v>
                </c:pt>
                <c:pt idx="3">
                  <c:v>106.6</c:v>
                </c:pt>
                <c:pt idx="4">
                  <c:v>111.6</c:v>
                </c:pt>
                <c:pt idx="5">
                  <c:v>107.7</c:v>
                </c:pt>
                <c:pt idx="6">
                  <c:v>108.9</c:v>
                </c:pt>
                <c:pt idx="7">
                  <c:v>120.1</c:v>
                </c:pt>
                <c:pt idx="8">
                  <c:v>123.8</c:v>
                </c:pt>
                <c:pt idx="9">
                  <c:v>128</c:v>
                </c:pt>
                <c:pt idx="10">
                  <c:v>126.6</c:v>
                </c:pt>
                <c:pt idx="11">
                  <c:v>121.4</c:v>
                </c:pt>
                <c:pt idx="12">
                  <c:v>111.6</c:v>
                </c:pt>
                <c:pt idx="13">
                  <c:v>114.8</c:v>
                </c:pt>
                <c:pt idx="14">
                  <c:v>115.7</c:v>
                </c:pt>
                <c:pt idx="15">
                  <c:v>113.9</c:v>
                </c:pt>
                <c:pt idx="16">
                  <c:v>110.1</c:v>
                </c:pt>
                <c:pt idx="17">
                  <c:v>102.8</c:v>
                </c:pt>
                <c:pt idx="18">
                  <c:v>98.6</c:v>
                </c:pt>
                <c:pt idx="19">
                  <c:v>91.8</c:v>
                </c:pt>
                <c:pt idx="20">
                  <c:v>78.3</c:v>
                </c:pt>
                <c:pt idx="21">
                  <c:v>73.2</c:v>
                </c:pt>
                <c:pt idx="22">
                  <c:v>73.400000000000006</c:v>
                </c:pt>
                <c:pt idx="23">
                  <c:v>69.900000000000006</c:v>
                </c:pt>
                <c:pt idx="24">
                  <c:v>69.400000000000006</c:v>
                </c:pt>
                <c:pt idx="25">
                  <c:v>67.8</c:v>
                </c:pt>
                <c:pt idx="26">
                  <c:v>73.3</c:v>
                </c:pt>
                <c:pt idx="27">
                  <c:v>76.2</c:v>
                </c:pt>
                <c:pt idx="28">
                  <c:v>75.5</c:v>
                </c:pt>
                <c:pt idx="29">
                  <c:v>78.099999999999994</c:v>
                </c:pt>
                <c:pt idx="30">
                  <c:v>81.8</c:v>
                </c:pt>
                <c:pt idx="31">
                  <c:v>81.8</c:v>
                </c:pt>
                <c:pt idx="32">
                  <c:v>79.900000000000006</c:v>
                </c:pt>
                <c:pt idx="33">
                  <c:v>83.4</c:v>
                </c:pt>
                <c:pt idx="34">
                  <c:v>85.4</c:v>
                </c:pt>
                <c:pt idx="35">
                  <c:v>82.1</c:v>
                </c:pt>
                <c:pt idx="36">
                  <c:v>85</c:v>
                </c:pt>
                <c:pt idx="37">
                  <c:v>83.8</c:v>
                </c:pt>
                <c:pt idx="38">
                  <c:v>90.3</c:v>
                </c:pt>
                <c:pt idx="39">
                  <c:v>97.3</c:v>
                </c:pt>
                <c:pt idx="40">
                  <c:v>89.6</c:v>
                </c:pt>
                <c:pt idx="41">
                  <c:v>93.7</c:v>
                </c:pt>
                <c:pt idx="42">
                  <c:v>94.8</c:v>
                </c:pt>
                <c:pt idx="43">
                  <c:v>96.6</c:v>
                </c:pt>
                <c:pt idx="44">
                  <c:v>97.5</c:v>
                </c:pt>
                <c:pt idx="45">
                  <c:v>91.6</c:v>
                </c:pt>
                <c:pt idx="46">
                  <c:v>88.5</c:v>
                </c:pt>
                <c:pt idx="47">
                  <c:v>82.7</c:v>
                </c:pt>
                <c:pt idx="48">
                  <c:v>78.8</c:v>
                </c:pt>
                <c:pt idx="49">
                  <c:v>79</c:v>
                </c:pt>
                <c:pt idx="50">
                  <c:v>83.7</c:v>
                </c:pt>
                <c:pt idx="51">
                  <c:v>88.4</c:v>
                </c:pt>
                <c:pt idx="52">
                  <c:v>87</c:v>
                </c:pt>
                <c:pt idx="53">
                  <c:v>87.3</c:v>
                </c:pt>
                <c:pt idx="54">
                  <c:v>86.8</c:v>
                </c:pt>
              </c:numCache>
            </c:numRef>
          </c:val>
          <c:smooth val="0"/>
          <c:extLst>
            <c:ext xmlns:c16="http://schemas.microsoft.com/office/drawing/2014/chart" uri="{C3380CC4-5D6E-409C-BE32-E72D297353CC}">
              <c16:uniqueId val="{00000001-DCD5-4CCA-A87B-8D1C09068D6C}"/>
            </c:ext>
          </c:extLst>
        </c:ser>
        <c:ser>
          <c:idx val="2"/>
          <c:order val="2"/>
          <c:tx>
            <c:v>1995</c:v>
          </c:tx>
          <c:spPr>
            <a:ln w="50800">
              <a:solidFill>
                <a:srgbClr val="FF0000"/>
              </a:solidFill>
              <a:prstDash val="dash"/>
            </a:ln>
          </c:spPr>
          <c:marker>
            <c:symbol val="none"/>
          </c:marker>
          <c:val>
            <c:numRef>
              <c:f>'5a) trend (example 1)'!$F$7:$F$61</c:f>
              <c:numCache>
                <c:formatCode>0.0</c:formatCode>
                <c:ptCount val="5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numCache>
            </c:numRef>
          </c:val>
          <c:smooth val="0"/>
          <c:extLst>
            <c:ext xmlns:c16="http://schemas.microsoft.com/office/drawing/2014/chart" uri="{C3380CC4-5D6E-409C-BE32-E72D297353CC}">
              <c16:uniqueId val="{00000002-DCD5-4CCA-A87B-8D1C09068D6C}"/>
            </c:ext>
          </c:extLst>
        </c:ser>
        <c:dLbls>
          <c:showLegendKey val="0"/>
          <c:showVal val="0"/>
          <c:showCatName val="0"/>
          <c:showSerName val="0"/>
          <c:showPercent val="0"/>
          <c:showBubbleSize val="0"/>
        </c:dLbls>
        <c:smooth val="0"/>
        <c:axId val="508479472"/>
        <c:axId val="507973816"/>
      </c:lineChart>
      <c:catAx>
        <c:axId val="50847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07973816"/>
        <c:crosses val="autoZero"/>
        <c:auto val="1"/>
        <c:lblAlgn val="ctr"/>
        <c:lblOffset val="100"/>
        <c:tickLblSkip val="2"/>
        <c:tickMarkSkip val="12"/>
        <c:noMultiLvlLbl val="0"/>
      </c:catAx>
      <c:valAx>
        <c:axId val="507973816"/>
        <c:scaling>
          <c:orientation val="minMax"/>
          <c:max val="150"/>
          <c:min val="5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08479472"/>
        <c:crosses val="autoZero"/>
        <c:crossBetween val="midCat"/>
        <c:majorUnit val="10"/>
        <c:minorUnit val="10"/>
      </c:valAx>
      <c:spPr>
        <a:solidFill>
          <a:sysClr val="window" lastClr="FFFFFF"/>
        </a:solidFill>
        <a:ln w="12700">
          <a:solidFill>
            <a:srgbClr val="808080"/>
          </a:solidFill>
          <a:prstDash val="solid"/>
        </a:ln>
      </c:spPr>
    </c:plotArea>
    <c:legend>
      <c:legendPos val="r"/>
      <c:layout>
        <c:manualLayout>
          <c:xMode val="edge"/>
          <c:yMode val="edge"/>
          <c:x val="0.66778538005451482"/>
          <c:y val="0.13658655587092858"/>
          <c:w val="0.24032625821870227"/>
          <c:h val="0.18497143083391279"/>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de-DE" sz="2000"/>
              <a:t>Correlation y</a:t>
            </a:r>
            <a:r>
              <a:rPr lang="de-DE" sz="2000" baseline="-25000"/>
              <a:t>2</a:t>
            </a:r>
            <a:r>
              <a:rPr lang="de-DE" sz="2000"/>
              <a:t>(y</a:t>
            </a:r>
            <a:r>
              <a:rPr lang="de-DE" sz="2000" baseline="-25000"/>
              <a:t>1</a:t>
            </a:r>
            <a:r>
              <a:rPr lang="de-DE" sz="2000"/>
              <a:t>) of the two data rows</a:t>
            </a:r>
          </a:p>
        </c:rich>
      </c:tx>
      <c:layout>
        <c:manualLayout>
          <c:xMode val="edge"/>
          <c:yMode val="edge"/>
          <c:x val="0.10493833387850143"/>
          <c:y val="2.1367514177429794E-2"/>
        </c:manualLayout>
      </c:layout>
      <c:overlay val="0"/>
    </c:title>
    <c:autoTitleDeleted val="0"/>
    <c:plotArea>
      <c:layout>
        <c:manualLayout>
          <c:layoutTarget val="inner"/>
          <c:xMode val="edge"/>
          <c:yMode val="edge"/>
          <c:x val="0.13178933062989237"/>
          <c:y val="0.14220705346985221"/>
          <c:w val="0.82401058842003727"/>
          <c:h val="0.70079635949943164"/>
        </c:manualLayout>
      </c:layout>
      <c:scatterChart>
        <c:scatterStyle val="lineMarker"/>
        <c:varyColors val="0"/>
        <c:ser>
          <c:idx val="0"/>
          <c:order val="0"/>
          <c:spPr>
            <a:ln w="28575">
              <a:noFill/>
            </a:ln>
          </c:spPr>
          <c:marker>
            <c:symbol val="diamond"/>
            <c:size val="10"/>
            <c:spPr>
              <a:solidFill>
                <a:srgbClr val="000080"/>
              </a:solidFill>
              <a:ln>
                <a:solidFill>
                  <a:srgbClr val="000080"/>
                </a:solidFill>
                <a:prstDash val="solid"/>
              </a:ln>
            </c:spPr>
          </c:marker>
          <c:trendline>
            <c:spPr>
              <a:ln w="50800">
                <a:solidFill>
                  <a:srgbClr val="002060"/>
                </a:solidFill>
                <a:prstDash val="solid"/>
              </a:ln>
            </c:spPr>
            <c:trendlineType val="linear"/>
            <c:dispRSqr val="1"/>
            <c:dispEq val="0"/>
            <c:trendlineLbl>
              <c:layout>
                <c:manualLayout>
                  <c:x val="-0.16623022608148991"/>
                  <c:y val="-7.2858512397027925E-2"/>
                </c:manualLayout>
              </c:layout>
              <c:numFmt formatCode="General" sourceLinked="0"/>
              <c:spPr>
                <a:solidFill>
                  <a:schemeClr val="bg1"/>
                </a:solidFill>
                <a:ln w="25400">
                  <a:noFill/>
                </a:ln>
              </c:spPr>
              <c:txPr>
                <a:bodyPr/>
                <a:lstStyle/>
                <a:p>
                  <a:pPr>
                    <a:defRPr sz="2000" b="1" i="0" u="none" strike="noStrike" baseline="0">
                      <a:solidFill>
                        <a:srgbClr val="000000"/>
                      </a:solidFill>
                      <a:latin typeface="Arial"/>
                      <a:ea typeface="Arial"/>
                      <a:cs typeface="Arial"/>
                    </a:defRPr>
                  </a:pPr>
                  <a:endParaRPr lang="de-DE"/>
                </a:p>
              </c:txPr>
            </c:trendlineLbl>
          </c:trendline>
          <c:xVal>
            <c:numRef>
              <c:f>'6c) correlation (example 3)'!$B$6:$B$16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xVal>
          <c:yVal>
            <c:numRef>
              <c:f>'6c) correlation (example 3)'!$C$6:$C$16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yVal>
          <c:smooth val="0"/>
          <c:extLst>
            <c:ext xmlns:c16="http://schemas.microsoft.com/office/drawing/2014/chart" uri="{C3380CC4-5D6E-409C-BE32-E72D297353CC}">
              <c16:uniqueId val="{00000000-662E-4B46-9CA9-B41B13AD63A8}"/>
            </c:ext>
          </c:extLst>
        </c:ser>
        <c:dLbls>
          <c:showLegendKey val="0"/>
          <c:showVal val="0"/>
          <c:showCatName val="0"/>
          <c:showSerName val="0"/>
          <c:showPercent val="0"/>
          <c:showBubbleSize val="0"/>
        </c:dLbls>
        <c:axId val="507974208"/>
        <c:axId val="507978128"/>
      </c:scatterChart>
      <c:valAx>
        <c:axId val="507974208"/>
        <c:scaling>
          <c:orientation val="minMax"/>
          <c:max val="150"/>
          <c:min val="0"/>
        </c:scaling>
        <c:delete val="0"/>
        <c:axPos val="b"/>
        <c:title>
          <c:tx>
            <c:rich>
              <a:bodyPr/>
              <a:lstStyle/>
              <a:p>
                <a:pPr>
                  <a:defRPr sz="1800"/>
                </a:pPr>
                <a:r>
                  <a:rPr lang="de-DE" sz="1800"/>
                  <a:t>y</a:t>
                </a:r>
                <a:r>
                  <a:rPr lang="de-DE" sz="1800" baseline="-25000"/>
                  <a:t>1</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de-DE"/>
          </a:p>
        </c:txPr>
        <c:crossAx val="507978128"/>
        <c:crosses val="autoZero"/>
        <c:crossBetween val="midCat"/>
        <c:majorUnit val="20"/>
      </c:valAx>
      <c:valAx>
        <c:axId val="507978128"/>
        <c:scaling>
          <c:orientation val="minMax"/>
          <c:max val="180"/>
          <c:min val="0"/>
        </c:scaling>
        <c:delete val="0"/>
        <c:axPos val="l"/>
        <c:majorGridlines>
          <c:spPr>
            <a:ln w="3175">
              <a:solidFill>
                <a:srgbClr val="000000"/>
              </a:solidFill>
              <a:prstDash val="solid"/>
            </a:ln>
          </c:spPr>
        </c:majorGridlines>
        <c:title>
          <c:tx>
            <c:rich>
              <a:bodyPr rot="-5400000" vert="horz"/>
              <a:lstStyle/>
              <a:p>
                <a:pPr>
                  <a:defRPr sz="1800"/>
                </a:pPr>
                <a:r>
                  <a:rPr lang="de-DE" sz="1800"/>
                  <a:t>y</a:t>
                </a:r>
                <a:r>
                  <a:rPr lang="de-DE" sz="1800" baseline="-25000"/>
                  <a:t>2</a:t>
                </a:r>
                <a:endParaRPr lang="de-DE" sz="1800"/>
              </a:p>
            </c:rich>
          </c:tx>
          <c:layout>
            <c:manualLayout>
              <c:xMode val="edge"/>
              <c:yMode val="edge"/>
              <c:x val="8.2732526415988539E-3"/>
              <c:y val="0.4462909865095272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de-DE"/>
          </a:p>
        </c:txPr>
        <c:crossAx val="50797420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de-DE" sz="2000"/>
              <a:t>Two data rows y</a:t>
            </a:r>
            <a:r>
              <a:rPr lang="de-DE" sz="2000" baseline="-25000"/>
              <a:t>1</a:t>
            </a:r>
            <a:r>
              <a:rPr lang="de-DE" sz="2000"/>
              <a:t>(x) and y</a:t>
            </a:r>
            <a:r>
              <a:rPr lang="de-DE" sz="2000" baseline="-25000"/>
              <a:t>2</a:t>
            </a:r>
            <a:r>
              <a:rPr lang="de-DE" sz="2000"/>
              <a:t>(x)</a:t>
            </a:r>
          </a:p>
        </c:rich>
      </c:tx>
      <c:layout>
        <c:manualLayout>
          <c:xMode val="edge"/>
          <c:yMode val="edge"/>
          <c:x val="0.19822128125927843"/>
          <c:y val="2.597402597402599E-2"/>
        </c:manualLayout>
      </c:layout>
      <c:overlay val="1"/>
    </c:title>
    <c:autoTitleDeleted val="0"/>
    <c:plotArea>
      <c:layout>
        <c:manualLayout>
          <c:layoutTarget val="inner"/>
          <c:xMode val="edge"/>
          <c:yMode val="edge"/>
          <c:x val="0.20151158285724927"/>
          <c:y val="0.15007260456079366"/>
          <c:w val="0.76322512007182863"/>
          <c:h val="0.6515178784470127"/>
        </c:manualLayout>
      </c:layout>
      <c:lineChart>
        <c:grouping val="standard"/>
        <c:varyColors val="0"/>
        <c:ser>
          <c:idx val="0"/>
          <c:order val="0"/>
          <c:tx>
            <c:strRef>
              <c:f>'6c) correlation (example 3)'!$B$5</c:f>
              <c:strCache>
                <c:ptCount val="1"/>
                <c:pt idx="0">
                  <c:v>y1(x)</c:v>
                </c:pt>
              </c:strCache>
            </c:strRef>
          </c:tx>
          <c:spPr>
            <a:ln w="38100">
              <a:solidFill>
                <a:srgbClr val="000080"/>
              </a:solidFill>
              <a:prstDash val="solid"/>
            </a:ln>
          </c:spPr>
          <c:marker>
            <c:symbol val="none"/>
          </c:marker>
          <c:cat>
            <c:numRef>
              <c:f>'6c) correlation (example 3)'!$A$6:$A$16</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'6c) correlation (example 3)'!$B$6:$B$16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val>
          <c:smooth val="0"/>
          <c:extLst>
            <c:ext xmlns:c16="http://schemas.microsoft.com/office/drawing/2014/chart" uri="{C3380CC4-5D6E-409C-BE32-E72D297353CC}">
              <c16:uniqueId val="{00000000-7BDD-4E56-83B1-321D4C1D5A74}"/>
            </c:ext>
          </c:extLst>
        </c:ser>
        <c:ser>
          <c:idx val="1"/>
          <c:order val="1"/>
          <c:tx>
            <c:strRef>
              <c:f>'6c) correlation (example 3)'!$C$5</c:f>
              <c:strCache>
                <c:ptCount val="1"/>
                <c:pt idx="0">
                  <c:v>y2(x)</c:v>
                </c:pt>
              </c:strCache>
            </c:strRef>
          </c:tx>
          <c:spPr>
            <a:ln w="38100">
              <a:solidFill>
                <a:srgbClr val="FF00FF"/>
              </a:solidFill>
              <a:prstDash val="sysDash"/>
            </a:ln>
          </c:spPr>
          <c:marker>
            <c:symbol val="none"/>
          </c:marker>
          <c:cat>
            <c:numRef>
              <c:f>'6c) correlation (example 3)'!$A$6:$A$16</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'6c) correlation (example 3)'!$C$6:$C$16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val>
          <c:smooth val="0"/>
          <c:extLst>
            <c:ext xmlns:c16="http://schemas.microsoft.com/office/drawing/2014/chart" uri="{C3380CC4-5D6E-409C-BE32-E72D297353CC}">
              <c16:uniqueId val="{00000001-7BDD-4E56-83B1-321D4C1D5A74}"/>
            </c:ext>
          </c:extLst>
        </c:ser>
        <c:dLbls>
          <c:showLegendKey val="0"/>
          <c:showVal val="0"/>
          <c:showCatName val="0"/>
          <c:showSerName val="0"/>
          <c:showPercent val="0"/>
          <c:showBubbleSize val="0"/>
        </c:dLbls>
        <c:smooth val="0"/>
        <c:axId val="507970680"/>
        <c:axId val="507972640"/>
      </c:lineChart>
      <c:catAx>
        <c:axId val="507970680"/>
        <c:scaling>
          <c:orientation val="minMax"/>
        </c:scaling>
        <c:delete val="0"/>
        <c:axPos val="b"/>
        <c:title>
          <c:tx>
            <c:rich>
              <a:bodyPr/>
              <a:lstStyle/>
              <a:p>
                <a:pPr>
                  <a:defRPr sz="1800"/>
                </a:pPr>
                <a:r>
                  <a:rPr lang="de-DE" sz="1800"/>
                  <a:t>x</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de-DE"/>
          </a:p>
        </c:txPr>
        <c:crossAx val="507972640"/>
        <c:crosses val="autoZero"/>
        <c:auto val="1"/>
        <c:lblAlgn val="ctr"/>
        <c:lblOffset val="100"/>
        <c:tickLblSkip val="1"/>
        <c:tickMarkSkip val="1"/>
        <c:noMultiLvlLbl val="0"/>
      </c:catAx>
      <c:valAx>
        <c:axId val="507972640"/>
        <c:scaling>
          <c:orientation val="minMax"/>
          <c:max val="200"/>
          <c:min val="0"/>
        </c:scaling>
        <c:delete val="0"/>
        <c:axPos val="l"/>
        <c:majorGridlines>
          <c:spPr>
            <a:ln w="3175">
              <a:solidFill>
                <a:srgbClr val="000000"/>
              </a:solidFill>
              <a:prstDash val="solid"/>
            </a:ln>
          </c:spPr>
        </c:majorGridlines>
        <c:title>
          <c:tx>
            <c:rich>
              <a:bodyPr rot="-5400000" vert="horz"/>
              <a:lstStyle/>
              <a:p>
                <a:pPr>
                  <a:defRPr sz="1800"/>
                </a:pPr>
                <a:r>
                  <a:rPr lang="de-DE" sz="1800"/>
                  <a:t>y</a:t>
                </a:r>
                <a:r>
                  <a:rPr lang="de-DE" sz="1800" baseline="-25000"/>
                  <a:t>1</a:t>
                </a:r>
                <a:r>
                  <a:rPr lang="de-DE" sz="1800"/>
                  <a:t>(x)</a:t>
                </a:r>
                <a:br>
                  <a:rPr lang="de-DE" sz="1800"/>
                </a:br>
                <a:r>
                  <a:rPr lang="de-DE" sz="1800"/>
                  <a:t>y</a:t>
                </a:r>
                <a:r>
                  <a:rPr lang="de-DE" sz="1800" baseline="-25000"/>
                  <a:t>2</a:t>
                </a:r>
                <a:r>
                  <a:rPr lang="de-DE" sz="1800"/>
                  <a:t>(x)</a:t>
                </a:r>
              </a:p>
            </c:rich>
          </c:tx>
          <c:layout>
            <c:manualLayout>
              <c:xMode val="edge"/>
              <c:yMode val="edge"/>
              <c:x val="5.2985186265638844E-3"/>
              <c:y val="0.3302686027882879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de-DE"/>
          </a:p>
        </c:txPr>
        <c:crossAx val="507970680"/>
        <c:crosses val="autoZero"/>
        <c:crossBetween val="between"/>
        <c:majorUnit val="50"/>
        <c:minorUnit val="1"/>
      </c:valAx>
      <c:spPr>
        <a:noFill/>
        <a:ln w="12700">
          <a:solidFill>
            <a:srgbClr val="808080"/>
          </a:solidFill>
          <a:prstDash val="solid"/>
        </a:ln>
      </c:spPr>
    </c:plotArea>
    <c:legend>
      <c:legendPos val="r"/>
      <c:layout>
        <c:manualLayout>
          <c:xMode val="edge"/>
          <c:yMode val="edge"/>
          <c:x val="0.72798807548018529"/>
          <c:y val="0.14937791866925718"/>
          <c:w val="0.21343877946298578"/>
          <c:h val="0.1644476258649487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marketing</a:t>
            </a:r>
          </a:p>
        </c:rich>
      </c:tx>
      <c:layout>
        <c:manualLayout>
          <c:xMode val="edge"/>
          <c:yMode val="edge"/>
          <c:x val="0.31226122266991041"/>
          <c:y val="2.6008083329638235E-2"/>
        </c:manualLayout>
      </c:layout>
      <c:overlay val="0"/>
      <c:spPr>
        <a:noFill/>
        <a:ln w="25400">
          <a:noFill/>
        </a:ln>
      </c:spPr>
    </c:title>
    <c:autoTitleDeleted val="0"/>
    <c:plotArea>
      <c:layout>
        <c:manualLayout>
          <c:layoutTarget val="inner"/>
          <c:xMode val="edge"/>
          <c:yMode val="edge"/>
          <c:x val="0.20608402519964292"/>
          <c:y val="0.13333886149420129"/>
          <c:w val="0.72492772797714544"/>
          <c:h val="0.61652528433945752"/>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0.15062024619323341"/>
                  <c:y val="9.599295419088319E-2"/>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4)'!$C$6:$C$16</c:f>
              <c:numCache>
                <c:formatCode>_-* #,##0\ [$€]_-;\-* #,##0\ [$€]_-;_-* "-"??\ [$€]_-;_-@_-</c:formatCode>
                <c:ptCount val="11"/>
                <c:pt idx="0">
                  <c:v>12657</c:v>
                </c:pt>
                <c:pt idx="1">
                  <c:v>10530</c:v>
                </c:pt>
                <c:pt idx="2">
                  <c:v>13198</c:v>
                </c:pt>
                <c:pt idx="3">
                  <c:v>14280</c:v>
                </c:pt>
                <c:pt idx="4">
                  <c:v>15713</c:v>
                </c:pt>
                <c:pt idx="5">
                  <c:v>15969</c:v>
                </c:pt>
                <c:pt idx="6">
                  <c:v>16971</c:v>
                </c:pt>
                <c:pt idx="7">
                  <c:v>16595</c:v>
                </c:pt>
                <c:pt idx="8">
                  <c:v>17428</c:v>
                </c:pt>
                <c:pt idx="9">
                  <c:v>16456</c:v>
                </c:pt>
                <c:pt idx="10">
                  <c:v>18249</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B61E-483D-85F8-C25C84FEC2EB}"/>
            </c:ext>
          </c:extLst>
        </c:ser>
        <c:dLbls>
          <c:showLegendKey val="0"/>
          <c:showVal val="0"/>
          <c:showCatName val="0"/>
          <c:showSerName val="0"/>
          <c:showPercent val="0"/>
          <c:showBubbleSize val="0"/>
        </c:dLbls>
        <c:axId val="507974600"/>
        <c:axId val="507975776"/>
      </c:scatterChart>
      <c:valAx>
        <c:axId val="507974600"/>
        <c:scaling>
          <c:orientation val="minMax"/>
          <c:max val="22000"/>
          <c:min val="8000"/>
        </c:scaling>
        <c:delete val="0"/>
        <c:axPos val="b"/>
        <c:title>
          <c:tx>
            <c:rich>
              <a:bodyPr/>
              <a:lstStyle/>
              <a:p>
                <a:pPr>
                  <a:defRPr b="1"/>
                </a:pPr>
                <a:r>
                  <a:rPr lang="de-DE" b="1"/>
                  <a:t>expenses for marketing per year</a:t>
                </a:r>
              </a:p>
            </c:rich>
          </c:tx>
          <c:layout>
            <c:manualLayout>
              <c:xMode val="edge"/>
              <c:yMode val="edge"/>
              <c:x val="0.37172092590904016"/>
              <c:y val="0.91611968503937002"/>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07975776"/>
        <c:crosses val="autoZero"/>
        <c:crossBetween val="midCat"/>
        <c:majorUnit val="4000"/>
      </c:valAx>
      <c:valAx>
        <c:axId val="507975776"/>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2.9714293366807865E-2"/>
              <c:y val="0.25906806649168856"/>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0797460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quality control</a:t>
            </a:r>
          </a:p>
        </c:rich>
      </c:tx>
      <c:layout>
        <c:manualLayout>
          <c:xMode val="edge"/>
          <c:yMode val="edge"/>
          <c:x val="0.30089070012334346"/>
          <c:y val="2.6614308167706227E-2"/>
        </c:manualLayout>
      </c:layout>
      <c:overlay val="0"/>
      <c:spPr>
        <a:noFill/>
        <a:ln w="25400">
          <a:noFill/>
        </a:ln>
      </c:spPr>
    </c:title>
    <c:autoTitleDeleted val="0"/>
    <c:plotArea>
      <c:layout>
        <c:manualLayout>
          <c:layoutTarget val="inner"/>
          <c:xMode val="edge"/>
          <c:yMode val="edge"/>
          <c:x val="0.22744381777547379"/>
          <c:y val="0.13141801491316071"/>
          <c:w val="0.69924876208658115"/>
          <c:h val="0.62759998682328877"/>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4.2895481430437574E-2"/>
                  <c:y val="-0.1827799303527459"/>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4)'!$D$6:$D$16</c:f>
              <c:numCache>
                <c:formatCode>_-* #,##0\ [$€]_-;\-* #,##0\ [$€]_-;_-* "-"??\ [$€]_-;_-@_-</c:formatCode>
                <c:ptCount val="11"/>
                <c:pt idx="0">
                  <c:v>5633</c:v>
                </c:pt>
                <c:pt idx="1">
                  <c:v>7436</c:v>
                </c:pt>
                <c:pt idx="2">
                  <c:v>5354</c:v>
                </c:pt>
                <c:pt idx="3">
                  <c:v>6692</c:v>
                </c:pt>
                <c:pt idx="4">
                  <c:v>8097</c:v>
                </c:pt>
                <c:pt idx="5">
                  <c:v>6235</c:v>
                </c:pt>
                <c:pt idx="6">
                  <c:v>5113</c:v>
                </c:pt>
                <c:pt idx="7">
                  <c:v>4499</c:v>
                </c:pt>
                <c:pt idx="8">
                  <c:v>6884</c:v>
                </c:pt>
                <c:pt idx="9">
                  <c:v>3855</c:v>
                </c:pt>
                <c:pt idx="10">
                  <c:v>3855</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26BB-49EF-BB7B-E208174D697E}"/>
            </c:ext>
          </c:extLst>
        </c:ser>
        <c:dLbls>
          <c:showLegendKey val="0"/>
          <c:showVal val="0"/>
          <c:showCatName val="0"/>
          <c:showSerName val="0"/>
          <c:showPercent val="0"/>
          <c:showBubbleSize val="0"/>
        </c:dLbls>
        <c:axId val="511589096"/>
        <c:axId val="511587136"/>
      </c:scatterChart>
      <c:valAx>
        <c:axId val="511589096"/>
        <c:scaling>
          <c:orientation val="minMax"/>
          <c:max val="9000"/>
          <c:min val="3000"/>
        </c:scaling>
        <c:delete val="0"/>
        <c:axPos val="b"/>
        <c:title>
          <c:tx>
            <c:rich>
              <a:bodyPr/>
              <a:lstStyle/>
              <a:p>
                <a:pPr>
                  <a:defRPr b="1"/>
                </a:pPr>
                <a:r>
                  <a:rPr lang="de-DE" b="1"/>
                  <a:t>expenses for quality control per year</a:t>
                </a:r>
              </a:p>
            </c:rich>
          </c:tx>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1587136"/>
        <c:crosses val="autoZero"/>
        <c:crossBetween val="midCat"/>
        <c:majorUnit val="2000"/>
      </c:valAx>
      <c:valAx>
        <c:axId val="511587136"/>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754999046241409E-2"/>
              <c:y val="0.25473805861708543"/>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1589096"/>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plotArea>
      <cx:plotAreaRegion>
        <cx:series layoutId="boxWhisker" uniqueId="{87FA51CF-87AE-4C1F-8684-8DF50DD4A62A}">
          <cx:tx>
            <cx:txData>
              <cx:f>_xlchart.v1.0</cx:f>
              <cx:v>consignment weight</cx:v>
            </cx:txData>
          </cx:tx>
          <cx:dataId val="0"/>
          <cx:layoutPr>
            <cx:visibility meanLine="0" meanMarker="1" nonoutliers="0" outliers="1"/>
            <cx:statistics quartileMethod="exclusive"/>
          </cx:layoutPr>
        </cx:series>
      </cx:plotAreaRegion>
      <cx:axis id="0">
        <cx:catScaling gapWidth="1"/>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rot="0" spcFirstLastPara="1" vertOverflow="ellipsis" vert="horz" wrap="square" lIns="0" tIns="0" rIns="0" bIns="0" anchor="ctr" anchorCtr="1"/>
          <a:lstStyle/>
          <a:p>
            <a:pPr algn="ctr">
              <a:defRPr lang="de-DE" sz="1800" b="1" i="0" u="none" strike="noStrike" kern="1200" spc="0" baseline="0">
                <a:solidFill>
                  <a:schemeClr val="bg1"/>
                </a:solidFill>
                <a:latin typeface="Arial" panose="020B0604020202020204" pitchFamily="34" charset="0"/>
                <a:ea typeface="Arial" panose="020B0604020202020204" pitchFamily="34" charset="0"/>
                <a:cs typeface="Arial" panose="020B0604020202020204" pitchFamily="34" charset="0"/>
              </a:defRPr>
            </a:pPr>
            <a:r>
              <a:rPr lang="de-DE" sz="1800" b="1">
                <a:solidFill>
                  <a:schemeClr val="bg1"/>
                </a:solidFill>
                <a:latin typeface="Arial" panose="020B0604020202020204" pitchFamily="34" charset="0"/>
                <a:cs typeface="Arial" panose="020B0604020202020204" pitchFamily="34" charset="0"/>
              </a:rPr>
              <a:t>Distribution of sales numbers in 2019</a:t>
            </a:r>
            <a:endParaRPr lang="de-DE" b="1">
              <a:solidFill>
                <a:schemeClr val="bg1"/>
              </a:solidFill>
              <a:latin typeface="Arial" panose="020B0604020202020204" pitchFamily="34" charset="0"/>
              <a:cs typeface="Arial" panose="020B0604020202020204" pitchFamily="34" charset="0"/>
            </a:endParaRPr>
          </a:p>
        </cx:rich>
      </cx:tx>
    </cx:title>
    <cx:plotArea>
      <cx:plotAreaRegion>
        <cx:plotSurface>
          <cx:spPr>
            <a:solidFill>
              <a:schemeClr val="bg1"/>
            </a:solidFill>
          </cx:spPr>
        </cx:plotSurface>
        <cx:series layoutId="boxWhisker" uniqueId="{D3A563A0-B5BF-4AA4-AA0C-41FD2455EF20}">
          <cx:spPr>
            <a:solidFill>
              <a:schemeClr val="tx2">
                <a:lumMod val="40000"/>
                <a:lumOff val="60000"/>
              </a:schemeClr>
            </a:solidFill>
            <a:ln w="25400">
              <a:solidFill>
                <a:srgbClr val="0070C0"/>
              </a:solidFill>
            </a:ln>
          </cx:spPr>
          <cx:dataId val="0"/>
          <cx:layoutPr>
            <cx:visibility meanLine="0" meanMarker="1" nonoutliers="0" outliers="1"/>
            <cx:statistics quartileMethod="exclusive"/>
          </cx:layoutPr>
        </cx:series>
      </cx:plotAreaRegion>
      <cx:axis id="0">
        <cx:catScaling gapWidth="1"/>
        <cx:tickLabels/>
        <cx:txPr>
          <a:bodyPr rot="-60000000" spcFirstLastPara="1" vertOverflow="ellipsis" vert="horz" wrap="square" lIns="0" tIns="0" rIns="0" bIns="0" anchor="ctr" anchorCtr="1"/>
          <a:lstStyle/>
          <a:p>
            <a:pPr>
              <a:defRPr lang="de-DE" sz="1100" b="1" i="0" u="none" strike="noStrike" kern="1200" baseline="0">
                <a:solidFill>
                  <a:schemeClr val="bg1"/>
                </a:solidFill>
                <a:latin typeface="Arial" panose="020B0604020202020204" pitchFamily="34" charset="0"/>
                <a:ea typeface="Arial" panose="020B0604020202020204" pitchFamily="34" charset="0"/>
                <a:cs typeface="Arial" panose="020B0604020202020204" pitchFamily="34" charset="0"/>
              </a:defRPr>
            </a:pPr>
            <a:endParaRPr lang="de-DE" sz="1100" b="1">
              <a:solidFill>
                <a:schemeClr val="bg1"/>
              </a:solidFill>
              <a:latin typeface="Arial" panose="020B0604020202020204" pitchFamily="34" charset="0"/>
              <a:cs typeface="Arial" panose="020B0604020202020204" pitchFamily="34" charset="0"/>
            </a:endParaRPr>
          </a:p>
        </cx:txPr>
      </cx:axis>
      <cx:axis id="1">
        <cx:valScaling max="1000"/>
        <cx:majorGridlines/>
        <cx:tickLabels/>
        <cx:txPr>
          <a:bodyPr rot="-60000000" spcFirstLastPara="1" vertOverflow="ellipsis" vert="horz" wrap="square" lIns="0" tIns="0" rIns="0" bIns="0" anchor="ctr" anchorCtr="1"/>
          <a:lstStyle/>
          <a:p>
            <a:pPr>
              <a:defRPr lang="de-DE" sz="1100" b="1" i="0" u="none" strike="noStrike" kern="1200" baseline="0">
                <a:solidFill>
                  <a:schemeClr val="bg1"/>
                </a:solidFill>
                <a:latin typeface="Arial" panose="020B0604020202020204" pitchFamily="34" charset="0"/>
                <a:ea typeface="Arial" panose="020B0604020202020204" pitchFamily="34" charset="0"/>
                <a:cs typeface="Arial" panose="020B0604020202020204" pitchFamily="34" charset="0"/>
              </a:defRPr>
            </a:pPr>
            <a:endParaRPr lang="de-DE" sz="1100" b="1">
              <a:solidFill>
                <a:schemeClr val="bg1"/>
              </a:solidFill>
              <a:latin typeface="Arial" panose="020B0604020202020204" pitchFamily="34" charset="0"/>
              <a:cs typeface="Arial" panose="020B0604020202020204" pitchFamily="34" charset="0"/>
            </a:endParaRPr>
          </a:p>
        </cx:txPr>
      </cx:axis>
    </cx:plotArea>
  </cx:chart>
  <cx:spPr>
    <a:solidFill>
      <a:schemeClr val="tx2">
        <a:lumMod val="40000"/>
        <a:lumOff val="60000"/>
      </a:schemeClr>
    </a:solidFill>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chartData>
  <cx:chart>
    <cx:title pos="t" align="ctr" overlay="0">
      <cx:tx>
        <cx:txData>
          <cx:v>Distribution of consignment weights</cx:v>
        </cx:txData>
      </cx:tx>
      <cx:txPr>
        <a:bodyPr rot="0" spcFirstLastPara="1" vertOverflow="ellipsis" vert="horz" wrap="square" lIns="0" tIns="0" rIns="0" bIns="0" anchor="ctr" anchorCtr="1"/>
        <a:lstStyle/>
        <a:p>
          <a:pPr algn="ctr">
            <a:defRPr lang="de-DE" sz="1400" b="0" i="0" u="none" strike="noStrike" kern="1200" spc="0" baseline="0">
              <a:solidFill>
                <a:schemeClr val="tx1"/>
              </a:solidFill>
              <a:latin typeface="Arial" panose="020B0604020202020204" pitchFamily="34" charset="0"/>
              <a:ea typeface="Arial" panose="020B0604020202020204" pitchFamily="34" charset="0"/>
              <a:cs typeface="Arial" panose="020B0604020202020204" pitchFamily="34" charset="0"/>
            </a:defRPr>
          </a:pPr>
          <a:r>
            <a:rPr lang="de-DE">
              <a:solidFill>
                <a:schemeClr val="tx1"/>
              </a:solidFill>
              <a:latin typeface="Arial" panose="020B0604020202020204" pitchFamily="34" charset="0"/>
              <a:cs typeface="Arial" panose="020B0604020202020204" pitchFamily="34" charset="0"/>
            </a:rPr>
            <a:t>Distribution of consignment weights</a:t>
          </a:r>
        </a:p>
      </cx:txPr>
    </cx:title>
    <cx:plotArea>
      <cx:plotAreaRegion>
        <cx:plotSurface>
          <cx:spPr>
            <a:solidFill>
              <a:schemeClr val="bg1"/>
            </a:solidFill>
            <a:ln>
              <a:solidFill>
                <a:schemeClr val="accent1"/>
              </a:solidFill>
            </a:ln>
          </cx:spPr>
        </cx:plotSurface>
        <cx:series layoutId="boxWhisker" uniqueId="{87FA51CF-87AE-4C1F-8684-8DF50DD4A62A}">
          <cx:tx>
            <cx:txData>
              <cx:f>_xlchart.v1.4</cx:f>
              <cx:v>consignment weight</cx:v>
            </cx:txData>
          </cx:tx>
          <cx:spPr>
            <a:solidFill>
              <a:schemeClr val="accent1">
                <a:lumMod val="40000"/>
                <a:lumOff val="60000"/>
              </a:schemeClr>
            </a:solidFill>
            <a:ln w="38100">
              <a:solidFill>
                <a:schemeClr val="accent1"/>
              </a:solidFill>
            </a:ln>
          </cx:spPr>
          <cx:dataId val="0"/>
          <cx:layoutPr>
            <cx:visibility meanLine="0" meanMarker="1" nonoutliers="0" outliers="1"/>
            <cx:statistics quartileMethod="exclusive"/>
          </cx:layoutPr>
        </cx:series>
      </cx:plotAreaRegion>
      <cx:axis id="0" hidden="1">
        <cx:catScaling gapWidth="4.0999999"/>
        <cx:tickLabels/>
      </cx:axis>
      <cx:axis id="1">
        <cx:valScaling/>
        <cx:majorGridlines>
          <cx:spPr>
            <a:ln>
              <a:solidFill>
                <a:schemeClr val="tx1"/>
              </a:solidFill>
            </a:ln>
          </cx:spPr>
        </cx:majorGridlines>
        <cx:tickLabels/>
        <cx:spPr>
          <a:ln>
            <a:solidFill>
              <a:schemeClr val="tx1"/>
            </a:solidFill>
          </a:ln>
        </cx:spPr>
        <cx:txPr>
          <a:bodyPr rot="-60000000" spcFirstLastPara="1" vertOverflow="ellipsis" vert="horz" wrap="square" lIns="0" tIns="0" rIns="0" bIns="0" anchor="ctr" anchorCtr="1"/>
          <a:lstStyle/>
          <a:p>
            <a:pPr>
              <a:defRPr lang="de-DE" sz="1100" b="0" i="0" u="none" strike="noStrike" kern="1200" baseline="0">
                <a:solidFill>
                  <a:schemeClr val="tx1"/>
                </a:solidFill>
                <a:latin typeface="Arial" panose="020B0604020202020204" pitchFamily="34" charset="0"/>
                <a:ea typeface="Arial" panose="020B0604020202020204" pitchFamily="34" charset="0"/>
                <a:cs typeface="Arial" panose="020B0604020202020204" pitchFamily="34" charset="0"/>
              </a:defRPr>
            </a:pPr>
            <a:endParaRPr lang="de-DE" sz="1100">
              <a:solidFill>
                <a:schemeClr val="tx1"/>
              </a:solidFill>
              <a:latin typeface="Arial" panose="020B0604020202020204" pitchFamily="34" charset="0"/>
              <a:cs typeface="Arial" panose="020B0604020202020204" pitchFamily="34" charset="0"/>
            </a:endParaRPr>
          </a:p>
        </cx:txPr>
      </cx:axis>
    </cx:plotArea>
  </cx:chart>
  <cx:spPr>
    <a:solidFill>
      <a:schemeClr val="accent1">
        <a:lumMod val="40000"/>
        <a:lumOff val="60000"/>
      </a:schemeClr>
    </a:soli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5" Type="http://schemas.openxmlformats.org/officeDocument/2006/relationships/image" Target="../media/image15.png"/><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emf"/></Relationships>
</file>

<file path=xl/drawings/_rels/drawing3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emf"/></Relationships>
</file>

<file path=xl/drawings/_rels/drawing3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8.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1.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emf"/></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8.emf"/></Relationships>
</file>

<file path=xl/drawings/drawing1.xml><?xml version="1.0" encoding="utf-8"?>
<xdr:wsDr xmlns:xdr="http://schemas.openxmlformats.org/drawingml/2006/spreadsheetDrawing" xmlns:a="http://schemas.openxmlformats.org/drawingml/2006/main">
  <xdr:twoCellAnchor>
    <xdr:from>
      <xdr:col>4</xdr:col>
      <xdr:colOff>21431</xdr:colOff>
      <xdr:row>5</xdr:row>
      <xdr:rowOff>9525</xdr:rowOff>
    </xdr:from>
    <xdr:to>
      <xdr:col>11</xdr:col>
      <xdr:colOff>754856</xdr:colOff>
      <xdr:row>28</xdr:row>
      <xdr:rowOff>76200</xdr:rowOff>
    </xdr:to>
    <xdr:graphicFrame macro="">
      <xdr:nvGraphicFramePr>
        <xdr:cNvPr id="1218602" name="Diagramm 1">
          <a:extLst>
            <a:ext uri="{FF2B5EF4-FFF2-40B4-BE49-F238E27FC236}">
              <a16:creationId xmlns:a16="http://schemas.microsoft.com/office/drawing/2014/main" id="{00000000-0008-0000-0100-00002A98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292553</xdr:colOff>
      <xdr:row>5</xdr:row>
      <xdr:rowOff>192768</xdr:rowOff>
    </xdr:from>
    <xdr:to>
      <xdr:col>22</xdr:col>
      <xdr:colOff>445264</xdr:colOff>
      <xdr:row>38</xdr:row>
      <xdr:rowOff>47486</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3405303" y="1256393"/>
          <a:ext cx="11090586" cy="67444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1985</xdr:colOff>
      <xdr:row>25</xdr:row>
      <xdr:rowOff>67070</xdr:rowOff>
    </xdr:from>
    <xdr:to>
      <xdr:col>8</xdr:col>
      <xdr:colOff>644922</xdr:colOff>
      <xdr:row>40</xdr:row>
      <xdr:rowOff>97630</xdr:rowOff>
    </xdr:to>
    <mc:AlternateContent xmlns:mc="http://schemas.openxmlformats.org/markup-compatibility/2006">
      <mc:Choice xmlns:cx1="http://schemas.microsoft.com/office/drawing/2015/9/8/chartex" Requires="cx1">
        <xdr:graphicFrame macro="">
          <xdr:nvGraphicFramePr>
            <xdr:cNvPr id="2" name="Diagram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54860" y="4686695"/>
              <a:ext cx="3995737" cy="284043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5</xdr:col>
      <xdr:colOff>553641</xdr:colOff>
      <xdr:row>95</xdr:row>
      <xdr:rowOff>3571</xdr:rowOff>
    </xdr:from>
    <xdr:to>
      <xdr:col>13</xdr:col>
      <xdr:colOff>396874</xdr:colOff>
      <xdr:row>117</xdr:row>
      <xdr:rowOff>99219</xdr:rowOff>
    </xdr:to>
    <mc:AlternateContent xmlns:mc="http://schemas.openxmlformats.org/markup-compatibility/2006">
      <mc:Choice xmlns:cx1="http://schemas.microsoft.com/office/drawing/2015/9/8/chartex" Requires="cx1">
        <xdr:graphicFrame macro="">
          <xdr:nvGraphicFramePr>
            <xdr:cNvPr id="3" name="Diagramm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344716" y="17567671"/>
              <a:ext cx="6548833" cy="4286648"/>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13</xdr:col>
      <xdr:colOff>65483</xdr:colOff>
      <xdr:row>24</xdr:row>
      <xdr:rowOff>164706</xdr:rowOff>
    </xdr:from>
    <xdr:to>
      <xdr:col>15</xdr:col>
      <xdr:colOff>763984</xdr:colOff>
      <xdr:row>47</xdr:row>
      <xdr:rowOff>38501</xdr:rowOff>
    </xdr:to>
    <mc:AlternateContent xmlns:mc="http://schemas.openxmlformats.org/markup-compatibility/2006">
      <mc:Choice xmlns:cx1="http://schemas.microsoft.com/office/drawing/2015/9/8/chartex" Requires="cx1">
        <xdr:graphicFrame macro="">
          <xdr:nvGraphicFramePr>
            <xdr:cNvPr id="4" name="Diagramm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62158" y="4603356"/>
              <a:ext cx="2374901" cy="4150520"/>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9</xdr:col>
      <xdr:colOff>128984</xdr:colOff>
      <xdr:row>22</xdr:row>
      <xdr:rowOff>99219</xdr:rowOff>
    </xdr:from>
    <xdr:to>
      <xdr:col>12</xdr:col>
      <xdr:colOff>171529</xdr:colOff>
      <xdr:row>36</xdr:row>
      <xdr:rowOff>110405</xdr:rowOff>
    </xdr:to>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8272859" y="4175919"/>
          <a:ext cx="2557145" cy="2611511"/>
        </a:xfrm>
        <a:prstGeom prst="rect">
          <a:avLst/>
        </a:prstGeom>
      </xdr:spPr>
    </xdr:pic>
    <xdr:clientData/>
  </xdr:twoCellAnchor>
  <xdr:twoCellAnchor editAs="oneCell">
    <xdr:from>
      <xdr:col>9</xdr:col>
      <xdr:colOff>158750</xdr:colOff>
      <xdr:row>37</xdr:row>
      <xdr:rowOff>0</xdr:rowOff>
    </xdr:from>
    <xdr:to>
      <xdr:col>11</xdr:col>
      <xdr:colOff>806161</xdr:colOff>
      <xdr:row>51</xdr:row>
      <xdr:rowOff>31429</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8302625" y="6867525"/>
          <a:ext cx="2323811" cy="26031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15</xdr:row>
      <xdr:rowOff>38100</xdr:rowOff>
    </xdr:from>
    <xdr:to>
      <xdr:col>10</xdr:col>
      <xdr:colOff>800100</xdr:colOff>
      <xdr:row>36</xdr:row>
      <xdr:rowOff>152400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201839</xdr:colOff>
      <xdr:row>21</xdr:row>
      <xdr:rowOff>145143</xdr:rowOff>
    </xdr:from>
    <xdr:to>
      <xdr:col>18</xdr:col>
      <xdr:colOff>616290</xdr:colOff>
      <xdr:row>48</xdr:row>
      <xdr:rowOff>11255</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0420803" y="5588000"/>
          <a:ext cx="7939201" cy="4679639"/>
        </a:xfrm>
        <a:prstGeom prst="rect">
          <a:avLst/>
        </a:prstGeom>
      </xdr:spPr>
    </xdr:pic>
    <xdr:clientData/>
  </xdr:twoCellAnchor>
  <xdr:twoCellAnchor editAs="oneCell">
    <xdr:from>
      <xdr:col>10</xdr:col>
      <xdr:colOff>750093</xdr:colOff>
      <xdr:row>5</xdr:row>
      <xdr:rowOff>59531</xdr:rowOff>
    </xdr:from>
    <xdr:to>
      <xdr:col>18</xdr:col>
      <xdr:colOff>116680</xdr:colOff>
      <xdr:row>21</xdr:row>
      <xdr:rowOff>135731</xdr:rowOff>
    </xdr:to>
    <xdr:pic>
      <xdr:nvPicPr>
        <xdr:cNvPr id="6" name="Grafik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29937" y="1119187"/>
          <a:ext cx="6843712" cy="4469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149678</xdr:colOff>
      <xdr:row>27</xdr:row>
      <xdr:rowOff>176893</xdr:rowOff>
    </xdr:from>
    <xdr:to>
      <xdr:col>18</xdr:col>
      <xdr:colOff>1182959</xdr:colOff>
      <xdr:row>58</xdr:row>
      <xdr:rowOff>50689</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62607" y="6204857"/>
          <a:ext cx="8898209" cy="5394894"/>
        </a:xfrm>
        <a:prstGeom prst="rect">
          <a:avLst/>
        </a:prstGeom>
      </xdr:spPr>
    </xdr:pic>
    <xdr:clientData/>
  </xdr:twoCellAnchor>
  <xdr:twoCellAnchor editAs="oneCell">
    <xdr:from>
      <xdr:col>11</xdr:col>
      <xdr:colOff>738188</xdr:colOff>
      <xdr:row>5</xdr:row>
      <xdr:rowOff>47625</xdr:rowOff>
    </xdr:from>
    <xdr:to>
      <xdr:col>17</xdr:col>
      <xdr:colOff>776288</xdr:colOff>
      <xdr:row>26</xdr:row>
      <xdr:rowOff>57150</xdr:rowOff>
    </xdr:to>
    <xdr:pic>
      <xdr:nvPicPr>
        <xdr:cNvPr id="6" name="Grafik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6688" y="1095375"/>
          <a:ext cx="6598444"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125941</xdr:colOff>
      <xdr:row>3</xdr:row>
      <xdr:rowOff>66674</xdr:rowOff>
    </xdr:from>
    <xdr:to>
      <xdr:col>19</xdr:col>
      <xdr:colOff>10584</xdr:colOff>
      <xdr:row>30</xdr:row>
      <xdr:rowOff>47624</xdr:rowOff>
    </xdr:to>
    <xdr:graphicFrame macro="">
      <xdr:nvGraphicFramePr>
        <xdr:cNvPr id="2" name="Chart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67733</xdr:colOff>
      <xdr:row>2</xdr:row>
      <xdr:rowOff>62442</xdr:rowOff>
    </xdr:from>
    <xdr:to>
      <xdr:col>11</xdr:col>
      <xdr:colOff>205704</xdr:colOff>
      <xdr:row>29</xdr:row>
      <xdr:rowOff>83822</xdr:rowOff>
    </xdr:to>
    <xdr:pic>
      <xdr:nvPicPr>
        <xdr:cNvPr id="2" name="Grafi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67733" y="581025"/>
          <a:ext cx="9334888" cy="4879130"/>
        </a:xfrm>
        <a:prstGeom prst="rect">
          <a:avLst/>
        </a:prstGeom>
      </xdr:spPr>
    </xdr:pic>
    <xdr:clientData/>
  </xdr:twoCellAnchor>
  <xdr:twoCellAnchor>
    <xdr:from>
      <xdr:col>0</xdr:col>
      <xdr:colOff>429682</xdr:colOff>
      <xdr:row>30</xdr:row>
      <xdr:rowOff>67734</xdr:rowOff>
    </xdr:from>
    <xdr:to>
      <xdr:col>5</xdr:col>
      <xdr:colOff>455082</xdr:colOff>
      <xdr:row>39</xdr:row>
      <xdr:rowOff>74083</xdr:rowOff>
    </xdr:to>
    <xdr:sp macro="" textlink="">
      <xdr:nvSpPr>
        <xdr:cNvPr id="7" name="Rechteckige Legende 6">
          <a:extLst>
            <a:ext uri="{FF2B5EF4-FFF2-40B4-BE49-F238E27FC236}">
              <a16:creationId xmlns:a16="http://schemas.microsoft.com/office/drawing/2014/main" id="{00000000-0008-0000-1900-000007000000}"/>
            </a:ext>
          </a:extLst>
        </xdr:cNvPr>
        <xdr:cNvSpPr/>
      </xdr:nvSpPr>
      <xdr:spPr bwMode="auto">
        <a:xfrm>
          <a:off x="429682" y="5623984"/>
          <a:ext cx="4205817" cy="1625599"/>
        </a:xfrm>
        <a:prstGeom prst="wedgeRectCallout">
          <a:avLst>
            <a:gd name="adj1" fmla="val 83013"/>
            <a:gd name="adj2" fmla="val -167225"/>
          </a:avLst>
        </a:prstGeom>
        <a:solidFill>
          <a:srgbClr val="FFFFFF"/>
        </a:solidFill>
        <a:ln w="38100" cap="flat" cmpd="sng" algn="ctr">
          <a:solidFill>
            <a:srgbClr val="FFFFFF">
              <a:lumMod val="50000"/>
            </a:srgbClr>
          </a:solidFill>
          <a:prstDash val="solid"/>
          <a:round/>
          <a:headEnd type="none" w="med" len="med"/>
          <a:tailEnd type="none" w="med" len="med"/>
        </a:ln>
        <a:effectLst/>
      </xdr:spPr>
      <xdr:txBody>
        <a:bodyPr wrap="square"/>
        <a:lstStyle>
          <a:defPPr>
            <a:defRPr lang="de-DE"/>
          </a:defPPr>
          <a:lvl1pPr algn="l" rtl="0" eaLnBrk="0" fontAlgn="base" hangingPunct="0">
            <a:spcBef>
              <a:spcPct val="0"/>
            </a:spcBef>
            <a:spcAft>
              <a:spcPct val="0"/>
            </a:spcAft>
            <a:defRPr sz="2000" kern="1200">
              <a:solidFill>
                <a:srgbClr val="000000"/>
              </a:solidFill>
              <a:latin typeface="Arial" charset="0"/>
            </a:defRPr>
          </a:lvl1pPr>
          <a:lvl2pPr marL="457200" algn="l" rtl="0" eaLnBrk="0" fontAlgn="base" hangingPunct="0">
            <a:spcBef>
              <a:spcPct val="0"/>
            </a:spcBef>
            <a:spcAft>
              <a:spcPct val="0"/>
            </a:spcAft>
            <a:defRPr sz="2000" kern="1200">
              <a:solidFill>
                <a:srgbClr val="000000"/>
              </a:solidFill>
              <a:latin typeface="Arial" charset="0"/>
            </a:defRPr>
          </a:lvl2pPr>
          <a:lvl3pPr marL="914400" algn="l" rtl="0" eaLnBrk="0" fontAlgn="base" hangingPunct="0">
            <a:spcBef>
              <a:spcPct val="0"/>
            </a:spcBef>
            <a:spcAft>
              <a:spcPct val="0"/>
            </a:spcAft>
            <a:defRPr sz="2000" kern="1200">
              <a:solidFill>
                <a:srgbClr val="000000"/>
              </a:solidFill>
              <a:latin typeface="Arial" charset="0"/>
            </a:defRPr>
          </a:lvl3pPr>
          <a:lvl4pPr marL="1371600" algn="l" rtl="0" eaLnBrk="0" fontAlgn="base" hangingPunct="0">
            <a:spcBef>
              <a:spcPct val="0"/>
            </a:spcBef>
            <a:spcAft>
              <a:spcPct val="0"/>
            </a:spcAft>
            <a:defRPr sz="2000" kern="1200">
              <a:solidFill>
                <a:srgbClr val="000000"/>
              </a:solidFill>
              <a:latin typeface="Arial" charset="0"/>
            </a:defRPr>
          </a:lvl4pPr>
          <a:lvl5pPr marL="1828800" algn="l" rtl="0" eaLnBrk="0" fontAlgn="base" hangingPunct="0">
            <a:spcBef>
              <a:spcPct val="0"/>
            </a:spcBef>
            <a:spcAft>
              <a:spcPct val="0"/>
            </a:spcAft>
            <a:defRPr sz="2000" kern="1200">
              <a:solidFill>
                <a:srgbClr val="000000"/>
              </a:solidFill>
              <a:latin typeface="Arial" charset="0"/>
            </a:defRPr>
          </a:lvl5pPr>
          <a:lvl6pPr marL="2286000" algn="l" defTabSz="914400" rtl="0" eaLnBrk="1" latinLnBrk="0" hangingPunct="1">
            <a:defRPr sz="2000" kern="1200">
              <a:solidFill>
                <a:srgbClr val="000000"/>
              </a:solidFill>
              <a:latin typeface="Arial" charset="0"/>
            </a:defRPr>
          </a:lvl6pPr>
          <a:lvl7pPr marL="2743200" algn="l" defTabSz="914400" rtl="0" eaLnBrk="1" latinLnBrk="0" hangingPunct="1">
            <a:defRPr sz="2000" kern="1200">
              <a:solidFill>
                <a:srgbClr val="000000"/>
              </a:solidFill>
              <a:latin typeface="Arial" charset="0"/>
            </a:defRPr>
          </a:lvl7pPr>
          <a:lvl8pPr marL="3200400" algn="l" defTabSz="914400" rtl="0" eaLnBrk="1" latinLnBrk="0" hangingPunct="1">
            <a:defRPr sz="2000" kern="1200">
              <a:solidFill>
                <a:srgbClr val="000000"/>
              </a:solidFill>
              <a:latin typeface="Arial" charset="0"/>
            </a:defRPr>
          </a:lvl8pPr>
          <a:lvl9pPr marL="3657600" algn="l" defTabSz="914400" rtl="0" eaLnBrk="1" latinLnBrk="0" hangingPunct="1">
            <a:defRPr sz="2000" kern="1200">
              <a:solidFill>
                <a:srgbClr val="000000"/>
              </a:solidFill>
              <a:latin typeface="Arial" charset="0"/>
            </a:defRPr>
          </a:lvl9pPr>
        </a:lstStyle>
        <a:p>
          <a:pPr marL="0" indent="0" algn="l" rtl="0" eaLnBrk="0" fontAlgn="base" hangingPunct="0">
            <a:spcBef>
              <a:spcPct val="0"/>
            </a:spcBef>
            <a:spcAft>
              <a:spcPct val="0"/>
            </a:spcAft>
            <a:defRPr/>
          </a:pPr>
          <a:r>
            <a:rPr lang="de-DE" sz="2400" kern="1200">
              <a:solidFill>
                <a:srgbClr val="FFFFFF">
                  <a:lumMod val="50000"/>
                </a:srgbClr>
              </a:solidFill>
              <a:latin typeface="Arial" charset="0"/>
              <a:ea typeface="+mn-ea"/>
              <a:cs typeface="+mn-cs"/>
            </a:rPr>
            <a:t>If the stock quotation breaks </a:t>
          </a:r>
          <a:r>
            <a:rPr lang="de-DE" sz="2400" u="sng" kern="1200">
              <a:solidFill>
                <a:srgbClr val="FFFFFF">
                  <a:lumMod val="50000"/>
                </a:srgbClr>
              </a:solidFill>
              <a:latin typeface="Arial" charset="0"/>
              <a:ea typeface="+mn-ea"/>
              <a:cs typeface="+mn-cs"/>
            </a:rPr>
            <a:t>upwards</a:t>
          </a:r>
          <a:r>
            <a:rPr lang="de-DE" sz="2400" kern="1200">
              <a:solidFill>
                <a:srgbClr val="FFFFFF">
                  <a:lumMod val="50000"/>
                </a:srgbClr>
              </a:solidFill>
              <a:latin typeface="Arial" charset="0"/>
              <a:ea typeface="+mn-ea"/>
              <a:cs typeface="+mn-cs"/>
            </a:rPr>
            <a:t> through the moving average, this indicates a stable upward trend (-&gt;BUY!)</a:t>
          </a:r>
        </a:p>
      </xdr:txBody>
    </xdr:sp>
    <xdr:clientData/>
  </xdr:twoCellAnchor>
  <xdr:twoCellAnchor>
    <xdr:from>
      <xdr:col>8</xdr:col>
      <xdr:colOff>455083</xdr:colOff>
      <xdr:row>0</xdr:row>
      <xdr:rowOff>153458</xdr:rowOff>
    </xdr:from>
    <xdr:to>
      <xdr:col>13</xdr:col>
      <xdr:colOff>336020</xdr:colOff>
      <xdr:row>10</xdr:row>
      <xdr:rowOff>108477</xdr:rowOff>
    </xdr:to>
    <xdr:sp macro="" textlink="">
      <xdr:nvSpPr>
        <xdr:cNvPr id="10" name="Rechteckige Legende 9">
          <a:extLst>
            <a:ext uri="{FF2B5EF4-FFF2-40B4-BE49-F238E27FC236}">
              <a16:creationId xmlns:a16="http://schemas.microsoft.com/office/drawing/2014/main" id="{00000000-0008-0000-1900-00000A000000}"/>
            </a:ext>
          </a:extLst>
        </xdr:cNvPr>
        <xdr:cNvSpPr/>
      </xdr:nvSpPr>
      <xdr:spPr bwMode="auto">
        <a:xfrm>
          <a:off x="7143750" y="153458"/>
          <a:ext cx="4061353" cy="1912936"/>
        </a:xfrm>
        <a:prstGeom prst="wedgeRectCallout">
          <a:avLst>
            <a:gd name="adj1" fmla="val -49059"/>
            <a:gd name="adj2" fmla="val 114490"/>
          </a:avLst>
        </a:prstGeom>
        <a:solidFill>
          <a:srgbClr val="FFFFFF"/>
        </a:solidFill>
        <a:ln w="38100" cap="flat" cmpd="sng" algn="ctr">
          <a:solidFill>
            <a:srgbClr val="FFFFFF">
              <a:lumMod val="50000"/>
            </a:srgbClr>
          </a:solidFill>
          <a:prstDash val="solid"/>
          <a:round/>
          <a:headEnd type="none" w="med" len="med"/>
          <a:tailEnd type="none" w="med" len="med"/>
        </a:ln>
        <a:effectLst/>
      </xdr:spPr>
      <xdr:txBody>
        <a:bodyPr wrap="square"/>
        <a:lstStyle>
          <a:defPPr>
            <a:defRPr lang="de-DE"/>
          </a:defPPr>
          <a:lvl1pPr algn="l" rtl="0" eaLnBrk="0" fontAlgn="base" hangingPunct="0">
            <a:spcBef>
              <a:spcPct val="0"/>
            </a:spcBef>
            <a:spcAft>
              <a:spcPct val="0"/>
            </a:spcAft>
            <a:defRPr sz="2000" kern="1200">
              <a:solidFill>
                <a:srgbClr val="000000"/>
              </a:solidFill>
              <a:latin typeface="Arial" charset="0"/>
            </a:defRPr>
          </a:lvl1pPr>
          <a:lvl2pPr marL="457200" algn="l" rtl="0" eaLnBrk="0" fontAlgn="base" hangingPunct="0">
            <a:spcBef>
              <a:spcPct val="0"/>
            </a:spcBef>
            <a:spcAft>
              <a:spcPct val="0"/>
            </a:spcAft>
            <a:defRPr sz="2000" kern="1200">
              <a:solidFill>
                <a:srgbClr val="000000"/>
              </a:solidFill>
              <a:latin typeface="Arial" charset="0"/>
            </a:defRPr>
          </a:lvl2pPr>
          <a:lvl3pPr marL="914400" algn="l" rtl="0" eaLnBrk="0" fontAlgn="base" hangingPunct="0">
            <a:spcBef>
              <a:spcPct val="0"/>
            </a:spcBef>
            <a:spcAft>
              <a:spcPct val="0"/>
            </a:spcAft>
            <a:defRPr sz="2000" kern="1200">
              <a:solidFill>
                <a:srgbClr val="000000"/>
              </a:solidFill>
              <a:latin typeface="Arial" charset="0"/>
            </a:defRPr>
          </a:lvl3pPr>
          <a:lvl4pPr marL="1371600" algn="l" rtl="0" eaLnBrk="0" fontAlgn="base" hangingPunct="0">
            <a:spcBef>
              <a:spcPct val="0"/>
            </a:spcBef>
            <a:spcAft>
              <a:spcPct val="0"/>
            </a:spcAft>
            <a:defRPr sz="2000" kern="1200">
              <a:solidFill>
                <a:srgbClr val="000000"/>
              </a:solidFill>
              <a:latin typeface="Arial" charset="0"/>
            </a:defRPr>
          </a:lvl4pPr>
          <a:lvl5pPr marL="1828800" algn="l" rtl="0" eaLnBrk="0" fontAlgn="base" hangingPunct="0">
            <a:spcBef>
              <a:spcPct val="0"/>
            </a:spcBef>
            <a:spcAft>
              <a:spcPct val="0"/>
            </a:spcAft>
            <a:defRPr sz="2000" kern="1200">
              <a:solidFill>
                <a:srgbClr val="000000"/>
              </a:solidFill>
              <a:latin typeface="Arial" charset="0"/>
            </a:defRPr>
          </a:lvl5pPr>
          <a:lvl6pPr marL="2286000" algn="l" defTabSz="914400" rtl="0" eaLnBrk="1" latinLnBrk="0" hangingPunct="1">
            <a:defRPr sz="2000" kern="1200">
              <a:solidFill>
                <a:srgbClr val="000000"/>
              </a:solidFill>
              <a:latin typeface="Arial" charset="0"/>
            </a:defRPr>
          </a:lvl6pPr>
          <a:lvl7pPr marL="2743200" algn="l" defTabSz="914400" rtl="0" eaLnBrk="1" latinLnBrk="0" hangingPunct="1">
            <a:defRPr sz="2000" kern="1200">
              <a:solidFill>
                <a:srgbClr val="000000"/>
              </a:solidFill>
              <a:latin typeface="Arial" charset="0"/>
            </a:defRPr>
          </a:lvl7pPr>
          <a:lvl8pPr marL="3200400" algn="l" defTabSz="914400" rtl="0" eaLnBrk="1" latinLnBrk="0" hangingPunct="1">
            <a:defRPr sz="2000" kern="1200">
              <a:solidFill>
                <a:srgbClr val="000000"/>
              </a:solidFill>
              <a:latin typeface="Arial" charset="0"/>
            </a:defRPr>
          </a:lvl8pPr>
          <a:lvl9pPr marL="3657600" algn="l" defTabSz="914400" rtl="0" eaLnBrk="1" latinLnBrk="0" hangingPunct="1">
            <a:defRPr sz="2000" kern="1200">
              <a:solidFill>
                <a:srgbClr val="000000"/>
              </a:solidFill>
              <a:latin typeface="Arial" charset="0"/>
            </a:defRPr>
          </a:lvl9pPr>
        </a:lstStyle>
        <a:p>
          <a:pPr>
            <a:defRPr/>
          </a:pPr>
          <a:r>
            <a:rPr lang="de-DE" sz="2400">
              <a:solidFill>
                <a:srgbClr val="FFFFFF">
                  <a:lumMod val="50000"/>
                </a:srgbClr>
              </a:solidFill>
            </a:rPr>
            <a:t>If the stock quotation breaks </a:t>
          </a:r>
          <a:r>
            <a:rPr lang="de-DE" sz="2400" u="sng">
              <a:solidFill>
                <a:srgbClr val="FFFFFF">
                  <a:lumMod val="50000"/>
                </a:srgbClr>
              </a:solidFill>
            </a:rPr>
            <a:t>downwards</a:t>
          </a:r>
          <a:r>
            <a:rPr lang="de-DE" sz="2400">
              <a:solidFill>
                <a:srgbClr val="FFFFFF">
                  <a:lumMod val="50000"/>
                </a:srgbClr>
              </a:solidFill>
            </a:rPr>
            <a:t> through</a:t>
          </a:r>
          <a:r>
            <a:rPr lang="de-DE" sz="2400" baseline="0">
              <a:solidFill>
                <a:srgbClr val="FFFFFF">
                  <a:lumMod val="50000"/>
                </a:srgbClr>
              </a:solidFill>
            </a:rPr>
            <a:t> the moving average, this indicates a stable downward trend (-&gt;SELL!)</a:t>
          </a:r>
          <a:endParaRPr lang="de-DE" sz="2400">
            <a:solidFill>
              <a:srgbClr val="FFFFFF">
                <a:lumMod val="50000"/>
              </a:srgb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71437</xdr:colOff>
      <xdr:row>9</xdr:row>
      <xdr:rowOff>83345</xdr:rowOff>
    </xdr:from>
    <xdr:to>
      <xdr:col>0</xdr:col>
      <xdr:colOff>5917406</xdr:colOff>
      <xdr:row>9</xdr:row>
      <xdr:rowOff>3495108</xdr:rowOff>
    </xdr:to>
    <xdr:pic>
      <xdr:nvPicPr>
        <xdr:cNvPr id="149" name="Grafik 148">
          <a:extLst>
            <a:ext uri="{FF2B5EF4-FFF2-40B4-BE49-F238E27FC236}">
              <a16:creationId xmlns:a16="http://schemas.microsoft.com/office/drawing/2014/main" id="{00000000-0008-0000-1A00-000095000000}"/>
            </a:ext>
          </a:extLst>
        </xdr:cNvPr>
        <xdr:cNvPicPr>
          <a:picLocks noChangeAspect="1"/>
        </xdr:cNvPicPr>
      </xdr:nvPicPr>
      <xdr:blipFill>
        <a:blip xmlns:r="http://schemas.openxmlformats.org/officeDocument/2006/relationships" r:embed="rId1"/>
        <a:stretch>
          <a:fillRect/>
        </a:stretch>
      </xdr:blipFill>
      <xdr:spPr>
        <a:xfrm>
          <a:off x="71437" y="3417095"/>
          <a:ext cx="5845969" cy="3411763"/>
        </a:xfrm>
        <a:prstGeom prst="rect">
          <a:avLst/>
        </a:prstGeom>
      </xdr:spPr>
    </xdr:pic>
    <xdr:clientData/>
  </xdr:twoCellAnchor>
  <xdr:twoCellAnchor editAs="oneCell">
    <xdr:from>
      <xdr:col>1</xdr:col>
      <xdr:colOff>59531</xdr:colOff>
      <xdr:row>9</xdr:row>
      <xdr:rowOff>154782</xdr:rowOff>
    </xdr:from>
    <xdr:to>
      <xdr:col>1</xdr:col>
      <xdr:colOff>5905500</xdr:colOff>
      <xdr:row>9</xdr:row>
      <xdr:rowOff>3566545</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6048375" y="3488532"/>
          <a:ext cx="5845969" cy="34117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426893</xdr:colOff>
      <xdr:row>2</xdr:row>
      <xdr:rowOff>158461</xdr:rowOff>
    </xdr:from>
    <xdr:to>
      <xdr:col>28</xdr:col>
      <xdr:colOff>285395</xdr:colOff>
      <xdr:row>28</xdr:row>
      <xdr:rowOff>141975</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14676293" y="615661"/>
          <a:ext cx="9078702" cy="47841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303069</xdr:colOff>
      <xdr:row>6</xdr:row>
      <xdr:rowOff>162048</xdr:rowOff>
    </xdr:from>
    <xdr:to>
      <xdr:col>24</xdr:col>
      <xdr:colOff>125645</xdr:colOff>
      <xdr:row>31</xdr:row>
      <xdr:rowOff>176228</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1270426" y="1427512"/>
          <a:ext cx="9102649" cy="44365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416719</xdr:colOff>
      <xdr:row>13</xdr:row>
      <xdr:rowOff>130969</xdr:rowOff>
    </xdr:from>
    <xdr:to>
      <xdr:col>20</xdr:col>
      <xdr:colOff>327373</xdr:colOff>
      <xdr:row>38</xdr:row>
      <xdr:rowOff>26577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25250" y="2857500"/>
          <a:ext cx="6578154" cy="4419983"/>
        </a:xfrm>
        <a:prstGeom prst="rect">
          <a:avLst/>
        </a:prstGeom>
      </xdr:spPr>
    </xdr:pic>
    <xdr:clientData/>
  </xdr:twoCellAnchor>
  <xdr:twoCellAnchor editAs="oneCell">
    <xdr:from>
      <xdr:col>12</xdr:col>
      <xdr:colOff>440530</xdr:colOff>
      <xdr:row>5</xdr:row>
      <xdr:rowOff>142875</xdr:rowOff>
    </xdr:from>
    <xdr:to>
      <xdr:col>16</xdr:col>
      <xdr:colOff>792955</xdr:colOff>
      <xdr:row>12</xdr:row>
      <xdr:rowOff>150018</xdr:rowOff>
    </xdr:to>
    <xdr:pic>
      <xdr:nvPicPr>
        <xdr:cNvPr id="6" name="Grafik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49" y="1202531"/>
          <a:ext cx="3686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11</xdr:col>
      <xdr:colOff>95282</xdr:colOff>
      <xdr:row>25</xdr:row>
      <xdr:rowOff>138696</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52400" y="133350"/>
          <a:ext cx="9163082" cy="4529721"/>
        </a:xfrm>
        <a:prstGeom prst="rect">
          <a:avLst/>
        </a:prstGeom>
        <a:ln w="28575">
          <a:solidFill>
            <a:schemeClr val="tx2"/>
          </a:solidFill>
        </a:ln>
      </xdr:spPr>
    </xdr:pic>
    <xdr:clientData/>
  </xdr:twoCellAnchor>
  <xdr:twoCellAnchor editAs="oneCell">
    <xdr:from>
      <xdr:col>0</xdr:col>
      <xdr:colOff>142875</xdr:colOff>
      <xdr:row>26</xdr:row>
      <xdr:rowOff>85725</xdr:rowOff>
    </xdr:from>
    <xdr:to>
      <xdr:col>11</xdr:col>
      <xdr:colOff>95250</xdr:colOff>
      <xdr:row>43</xdr:row>
      <xdr:rowOff>59059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42875" y="4791075"/>
          <a:ext cx="9172575" cy="3049909"/>
        </a:xfrm>
        <a:prstGeom prst="rect">
          <a:avLst/>
        </a:prstGeom>
        <a:ln w="28575">
          <a:solidFill>
            <a:schemeClr val="tx2"/>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219075</xdr:colOff>
      <xdr:row>0</xdr:row>
      <xdr:rowOff>152400</xdr:rowOff>
    </xdr:from>
    <xdr:to>
      <xdr:col>10</xdr:col>
      <xdr:colOff>208503</xdr:colOff>
      <xdr:row>39</xdr:row>
      <xdr:rowOff>8661</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219075" y="152400"/>
          <a:ext cx="8371428" cy="6914286"/>
        </a:xfrm>
        <a:prstGeom prst="rect">
          <a:avLst/>
        </a:prstGeom>
      </xdr:spPr>
    </xdr:pic>
    <xdr:clientData/>
  </xdr:twoCellAnchor>
  <xdr:oneCellAnchor>
    <xdr:from>
      <xdr:col>1</xdr:col>
      <xdr:colOff>819150</xdr:colOff>
      <xdr:row>25</xdr:row>
      <xdr:rowOff>95250</xdr:rowOff>
    </xdr:from>
    <xdr:ext cx="1421736" cy="298800"/>
    <xdr:sp macro="" textlink="">
      <xdr:nvSpPr>
        <xdr:cNvPr id="4" name="Textfeld 3">
          <a:extLst>
            <a:ext uri="{FF2B5EF4-FFF2-40B4-BE49-F238E27FC236}">
              <a16:creationId xmlns:a16="http://schemas.microsoft.com/office/drawing/2014/main" id="{00000000-0008-0000-1E00-000004000000}"/>
            </a:ext>
          </a:extLst>
        </xdr:cNvPr>
        <xdr:cNvSpPr txBox="1"/>
      </xdr:nvSpPr>
      <xdr:spPr>
        <a:xfrm>
          <a:off x="1657350" y="4619625"/>
          <a:ext cx="1421736"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risk of poverty</a:t>
          </a:r>
        </a:p>
      </xdr:txBody>
    </xdr:sp>
    <xdr:clientData/>
  </xdr:oneCellAnchor>
  <xdr:oneCellAnchor>
    <xdr:from>
      <xdr:col>1</xdr:col>
      <xdr:colOff>506861</xdr:colOff>
      <xdr:row>15</xdr:row>
      <xdr:rowOff>140839</xdr:rowOff>
    </xdr:from>
    <xdr:ext cx="298800" cy="1750672"/>
    <xdr:sp macro="" textlink="">
      <xdr:nvSpPr>
        <xdr:cNvPr id="5" name="Textfeld 4">
          <a:extLst>
            <a:ext uri="{FF2B5EF4-FFF2-40B4-BE49-F238E27FC236}">
              <a16:creationId xmlns:a16="http://schemas.microsoft.com/office/drawing/2014/main" id="{00000000-0008-0000-1E00-000005000000}"/>
            </a:ext>
          </a:extLst>
        </xdr:cNvPr>
        <xdr:cNvSpPr txBox="1"/>
      </xdr:nvSpPr>
      <xdr:spPr>
        <a:xfrm rot="16200000">
          <a:off x="619125" y="3581400"/>
          <a:ext cx="1750672"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voter participation</a:t>
          </a:r>
        </a:p>
      </xdr:txBody>
    </xdr:sp>
    <xdr:clientData/>
  </xdr:oneCellAnchor>
  <xdr:oneCellAnchor>
    <xdr:from>
      <xdr:col>7</xdr:col>
      <xdr:colOff>428625</xdr:colOff>
      <xdr:row>17</xdr:row>
      <xdr:rowOff>104775</xdr:rowOff>
    </xdr:from>
    <xdr:ext cx="972702" cy="298800"/>
    <xdr:sp macro="" textlink="">
      <xdr:nvSpPr>
        <xdr:cNvPr id="6" name="Textfeld 5">
          <a:extLst>
            <a:ext uri="{FF2B5EF4-FFF2-40B4-BE49-F238E27FC236}">
              <a16:creationId xmlns:a16="http://schemas.microsoft.com/office/drawing/2014/main" id="{00000000-0008-0000-1E00-000006000000}"/>
            </a:ext>
          </a:extLst>
        </xdr:cNvPr>
        <xdr:cNvSpPr txBox="1"/>
      </xdr:nvSpPr>
      <xdr:spPr>
        <a:xfrm>
          <a:off x="6296025" y="3181350"/>
          <a:ext cx="972702"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tendency</a:t>
          </a:r>
        </a:p>
      </xdr:txBody>
    </xdr:sp>
    <xdr:clientData/>
  </xdr:oneCellAnchor>
  <xdr:oneCellAnchor>
    <xdr:from>
      <xdr:col>0</xdr:col>
      <xdr:colOff>466725</xdr:colOff>
      <xdr:row>31</xdr:row>
      <xdr:rowOff>85725</xdr:rowOff>
    </xdr:from>
    <xdr:ext cx="2070503" cy="298800"/>
    <xdr:sp macro="" textlink="">
      <xdr:nvSpPr>
        <xdr:cNvPr id="7" name="Textfeld 6">
          <a:extLst>
            <a:ext uri="{FF2B5EF4-FFF2-40B4-BE49-F238E27FC236}">
              <a16:creationId xmlns:a16="http://schemas.microsoft.com/office/drawing/2014/main" id="{00000000-0008-0000-1E00-000007000000}"/>
            </a:ext>
          </a:extLst>
        </xdr:cNvPr>
        <xdr:cNvSpPr txBox="1"/>
      </xdr:nvSpPr>
      <xdr:spPr>
        <a:xfrm>
          <a:off x="466725" y="5695950"/>
          <a:ext cx="2070503"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German federal states</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9</xdr:col>
      <xdr:colOff>9525</xdr:colOff>
      <xdr:row>8</xdr:row>
      <xdr:rowOff>190498</xdr:rowOff>
    </xdr:from>
    <xdr:to>
      <xdr:col>15</xdr:col>
      <xdr:colOff>552450</xdr:colOff>
      <xdr:row>25</xdr:row>
      <xdr:rowOff>9524</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76201</xdr:colOff>
      <xdr:row>9</xdr:row>
      <xdr:rowOff>9525</xdr:rowOff>
    </xdr:from>
    <xdr:to>
      <xdr:col>8</xdr:col>
      <xdr:colOff>704850</xdr:colOff>
      <xdr:row>24</xdr:row>
      <xdr:rowOff>161925</xdr:rowOff>
    </xdr:to>
    <xdr:graphicFrame macro="">
      <xdr:nvGraphicFramePr>
        <xdr:cNvPr id="3" name="Chart 5">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9</xdr:col>
          <xdr:colOff>609600</xdr:colOff>
          <xdr:row>7</xdr:row>
          <xdr:rowOff>200025</xdr:rowOff>
        </xdr:to>
        <xdr:sp macro="" textlink="">
          <xdr:nvSpPr>
            <xdr:cNvPr id="14337" name="ScrollBar1" hidden="1">
              <a:extLst>
                <a:ext uri="{63B3BB69-23CF-44E3-9099-C40C66FF867C}">
                  <a14:compatExt spid="_x0000_s14337"/>
                </a:ext>
                <a:ext uri="{FF2B5EF4-FFF2-40B4-BE49-F238E27FC236}">
                  <a16:creationId xmlns:a16="http://schemas.microsoft.com/office/drawing/2014/main" id="{00000000-0008-0000-1F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7</xdr:col>
      <xdr:colOff>7793</xdr:colOff>
      <xdr:row>0</xdr:row>
      <xdr:rowOff>204357</xdr:rowOff>
    </xdr:from>
    <xdr:to>
      <xdr:col>13</xdr:col>
      <xdr:colOff>45893</xdr:colOff>
      <xdr:row>14</xdr:row>
      <xdr:rowOff>133351</xdr:rowOff>
    </xdr:to>
    <xdr:graphicFrame macro="">
      <xdr:nvGraphicFramePr>
        <xdr:cNvPr id="15571" name="Chart 1">
          <a:extLst>
            <a:ext uri="{FF2B5EF4-FFF2-40B4-BE49-F238E27FC236}">
              <a16:creationId xmlns:a16="http://schemas.microsoft.com/office/drawing/2014/main" id="{00000000-0008-0000-2000-0000D3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10969</xdr:colOff>
      <xdr:row>15</xdr:row>
      <xdr:rowOff>11836</xdr:rowOff>
    </xdr:from>
    <xdr:to>
      <xdr:col>13</xdr:col>
      <xdr:colOff>51186</xdr:colOff>
      <xdr:row>30</xdr:row>
      <xdr:rowOff>58211</xdr:rowOff>
    </xdr:to>
    <xdr:graphicFrame macro="">
      <xdr:nvGraphicFramePr>
        <xdr:cNvPr id="15572" name="Chart 2">
          <a:extLst>
            <a:ext uri="{FF2B5EF4-FFF2-40B4-BE49-F238E27FC236}">
              <a16:creationId xmlns:a16="http://schemas.microsoft.com/office/drawing/2014/main" id="{00000000-0008-0000-2000-0000D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11352</xdr:colOff>
      <xdr:row>30</xdr:row>
      <xdr:rowOff>124978</xdr:rowOff>
    </xdr:from>
    <xdr:to>
      <xdr:col>13</xdr:col>
      <xdr:colOff>49452</xdr:colOff>
      <xdr:row>47</xdr:row>
      <xdr:rowOff>9524</xdr:rowOff>
    </xdr:to>
    <xdr:graphicFrame macro="">
      <xdr:nvGraphicFramePr>
        <xdr:cNvPr id="15573" name="Chart 3">
          <a:extLst>
            <a:ext uri="{FF2B5EF4-FFF2-40B4-BE49-F238E27FC236}">
              <a16:creationId xmlns:a16="http://schemas.microsoft.com/office/drawing/2014/main" id="{00000000-0008-0000-2000-0000D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381000</xdr:colOff>
      <xdr:row>19</xdr:row>
      <xdr:rowOff>27215</xdr:rowOff>
    </xdr:from>
    <xdr:to>
      <xdr:col>18</xdr:col>
      <xdr:colOff>432010</xdr:colOff>
      <xdr:row>32</xdr:row>
      <xdr:rowOff>140854</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1"/>
        <a:stretch>
          <a:fillRect/>
        </a:stretch>
      </xdr:blipFill>
      <xdr:spPr>
        <a:xfrm>
          <a:off x="12681857" y="3973286"/>
          <a:ext cx="5112867" cy="2658175"/>
        </a:xfrm>
        <a:prstGeom prst="rect">
          <a:avLst/>
        </a:prstGeom>
      </xdr:spPr>
    </xdr:pic>
    <xdr:clientData/>
  </xdr:twoCellAnchor>
  <xdr:twoCellAnchor editAs="oneCell">
    <xdr:from>
      <xdr:col>12</xdr:col>
      <xdr:colOff>312964</xdr:colOff>
      <xdr:row>34</xdr:row>
      <xdr:rowOff>122464</xdr:rowOff>
    </xdr:from>
    <xdr:to>
      <xdr:col>18</xdr:col>
      <xdr:colOff>357878</xdr:colOff>
      <xdr:row>49</xdr:row>
      <xdr:rowOff>120858</xdr:rowOff>
    </xdr:to>
    <xdr:pic>
      <xdr:nvPicPr>
        <xdr:cNvPr id="10" name="Picture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2"/>
        <a:stretch>
          <a:fillRect/>
        </a:stretch>
      </xdr:blipFill>
      <xdr:spPr>
        <a:xfrm>
          <a:off x="12613821" y="6585857"/>
          <a:ext cx="5106771" cy="2687506"/>
        </a:xfrm>
        <a:prstGeom prst="rect">
          <a:avLst/>
        </a:prstGeom>
      </xdr:spPr>
    </xdr:pic>
    <xdr:clientData/>
  </xdr:twoCellAnchor>
  <xdr:twoCellAnchor editAs="oneCell">
    <xdr:from>
      <xdr:col>12</xdr:col>
      <xdr:colOff>312964</xdr:colOff>
      <xdr:row>2</xdr:row>
      <xdr:rowOff>160564</xdr:rowOff>
    </xdr:from>
    <xdr:to>
      <xdr:col>18</xdr:col>
      <xdr:colOff>356076</xdr:colOff>
      <xdr:row>17</xdr:row>
      <xdr:rowOff>156266</xdr:rowOff>
    </xdr:to>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a:stretch>
          <a:fillRect/>
        </a:stretch>
      </xdr:blipFill>
      <xdr:spPr>
        <a:xfrm>
          <a:off x="12613821" y="623207"/>
          <a:ext cx="5104969" cy="31253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190500</xdr:colOff>
      <xdr:row>3</xdr:row>
      <xdr:rowOff>149679</xdr:rowOff>
    </xdr:from>
    <xdr:to>
      <xdr:col>16</xdr:col>
      <xdr:colOff>599815</xdr:colOff>
      <xdr:row>18</xdr:row>
      <xdr:rowOff>12979</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0531929" y="843643"/>
          <a:ext cx="4627529" cy="3319515"/>
        </a:xfrm>
        <a:prstGeom prst="rect">
          <a:avLst/>
        </a:prstGeom>
      </xdr:spPr>
    </xdr:pic>
    <xdr:clientData/>
  </xdr:twoCellAnchor>
  <xdr:twoCellAnchor editAs="oneCell">
    <xdr:from>
      <xdr:col>11</xdr:col>
      <xdr:colOff>190500</xdr:colOff>
      <xdr:row>18</xdr:row>
      <xdr:rowOff>149679</xdr:rowOff>
    </xdr:from>
    <xdr:to>
      <xdr:col>16</xdr:col>
      <xdr:colOff>599815</xdr:colOff>
      <xdr:row>34</xdr:row>
      <xdr:rowOff>31285</xdr:rowOff>
    </xdr:to>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0531929" y="4299858"/>
          <a:ext cx="4627529" cy="27118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7793</xdr:colOff>
      <xdr:row>2</xdr:row>
      <xdr:rowOff>85293</xdr:rowOff>
    </xdr:from>
    <xdr:to>
      <xdr:col>13</xdr:col>
      <xdr:colOff>45893</xdr:colOff>
      <xdr:row>16</xdr:row>
      <xdr:rowOff>109537</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10969</xdr:colOff>
      <xdr:row>17</xdr:row>
      <xdr:rowOff>11836</xdr:rowOff>
    </xdr:from>
    <xdr:to>
      <xdr:col>13</xdr:col>
      <xdr:colOff>51186</xdr:colOff>
      <xdr:row>32</xdr:row>
      <xdr:rowOff>58211</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11352</xdr:colOff>
      <xdr:row>32</xdr:row>
      <xdr:rowOff>124978</xdr:rowOff>
    </xdr:from>
    <xdr:to>
      <xdr:col>13</xdr:col>
      <xdr:colOff>49452</xdr:colOff>
      <xdr:row>49</xdr:row>
      <xdr:rowOff>9524</xdr:rowOff>
    </xdr:to>
    <xdr:graphicFrame macro="">
      <xdr:nvGraphicFramePr>
        <xdr:cNvPr id="4" name="Chart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21</xdr:col>
      <xdr:colOff>381000</xdr:colOff>
      <xdr:row>2</xdr:row>
      <xdr:rowOff>166687</xdr:rowOff>
    </xdr:from>
    <xdr:to>
      <xdr:col>27</xdr:col>
      <xdr:colOff>428301</xdr:colOff>
      <xdr:row>19</xdr:row>
      <xdr:rowOff>17619</xdr:rowOff>
    </xdr:to>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4"/>
        <a:stretch>
          <a:fillRect/>
        </a:stretch>
      </xdr:blipFill>
      <xdr:spPr>
        <a:xfrm>
          <a:off x="19728656" y="619125"/>
          <a:ext cx="5047926" cy="3279932"/>
        </a:xfrm>
        <a:prstGeom prst="rect">
          <a:avLst/>
        </a:prstGeom>
      </xdr:spPr>
    </xdr:pic>
    <xdr:clientData/>
  </xdr:twoCellAnchor>
  <xdr:twoCellAnchor editAs="oneCell">
    <xdr:from>
      <xdr:col>21</xdr:col>
      <xdr:colOff>381000</xdr:colOff>
      <xdr:row>20</xdr:row>
      <xdr:rowOff>23813</xdr:rowOff>
    </xdr:from>
    <xdr:to>
      <xdr:col>27</xdr:col>
      <xdr:colOff>428301</xdr:colOff>
      <xdr:row>35</xdr:row>
      <xdr:rowOff>93508</xdr:rowOff>
    </xdr:to>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5"/>
        <a:stretch>
          <a:fillRect/>
        </a:stretch>
      </xdr:blipFill>
      <xdr:spPr>
        <a:xfrm>
          <a:off x="19728656" y="4095751"/>
          <a:ext cx="5047926" cy="2962913"/>
        </a:xfrm>
        <a:prstGeom prst="rect">
          <a:avLst/>
        </a:prstGeom>
      </xdr:spPr>
    </xdr:pic>
    <xdr:clientData/>
  </xdr:twoCellAnchor>
  <xdr:twoCellAnchor editAs="oneCell">
    <xdr:from>
      <xdr:col>21</xdr:col>
      <xdr:colOff>392906</xdr:colOff>
      <xdr:row>36</xdr:row>
      <xdr:rowOff>95251</xdr:rowOff>
    </xdr:from>
    <xdr:to>
      <xdr:col>27</xdr:col>
      <xdr:colOff>440207</xdr:colOff>
      <xdr:row>52</xdr:row>
      <xdr:rowOff>164372</xdr:rowOff>
    </xdr:to>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6"/>
        <a:stretch>
          <a:fillRect/>
        </a:stretch>
      </xdr:blipFill>
      <xdr:spPr>
        <a:xfrm>
          <a:off x="19740562" y="7239001"/>
          <a:ext cx="5047926" cy="29385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571500</xdr:colOff>
          <xdr:row>6</xdr:row>
          <xdr:rowOff>9525</xdr:rowOff>
        </xdr:from>
        <xdr:to>
          <xdr:col>10</xdr:col>
          <xdr:colOff>0</xdr:colOff>
          <xdr:row>27</xdr:row>
          <xdr:rowOff>28575</xdr:rowOff>
        </xdr:to>
        <xdr:sp macro="" textlink="">
          <xdr:nvSpPr>
            <xdr:cNvPr id="132097" name="ScrollBar1" hidden="1">
              <a:extLst>
                <a:ext uri="{63B3BB69-23CF-44E3-9099-C40C66FF867C}">
                  <a14:compatExt spid="_x0000_s132097"/>
                </a:ext>
                <a:ext uri="{FF2B5EF4-FFF2-40B4-BE49-F238E27FC236}">
                  <a16:creationId xmlns:a16="http://schemas.microsoft.com/office/drawing/2014/main" id="{00000000-0008-0000-2500-0000010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369094</xdr:colOff>
      <xdr:row>6</xdr:row>
      <xdr:rowOff>35718</xdr:rowOff>
    </xdr:from>
    <xdr:to>
      <xdr:col>17</xdr:col>
      <xdr:colOff>210899</xdr:colOff>
      <xdr:row>21</xdr:row>
      <xdr:rowOff>75864</xdr:rowOff>
    </xdr:to>
    <xdr:pic>
      <xdr:nvPicPr>
        <xdr:cNvPr id="14" name="Grafi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1"/>
        <a:stretch>
          <a:fillRect/>
        </a:stretch>
      </xdr:blipFill>
      <xdr:spPr>
        <a:xfrm>
          <a:off x="8941594" y="1226343"/>
          <a:ext cx="5675868" cy="2719052"/>
        </a:xfrm>
        <a:prstGeom prst="rect">
          <a:avLst/>
        </a:prstGeom>
      </xdr:spPr>
    </xdr:pic>
    <xdr:clientData/>
  </xdr:twoCellAnchor>
  <xdr:twoCellAnchor editAs="oneCell">
    <xdr:from>
      <xdr:col>10</xdr:col>
      <xdr:colOff>381000</xdr:colOff>
      <xdr:row>22</xdr:row>
      <xdr:rowOff>71438</xdr:rowOff>
    </xdr:from>
    <xdr:to>
      <xdr:col>17</xdr:col>
      <xdr:colOff>222805</xdr:colOff>
      <xdr:row>37</xdr:row>
      <xdr:rowOff>111584</xdr:rowOff>
    </xdr:to>
    <xdr:pic>
      <xdr:nvPicPr>
        <xdr:cNvPr id="15" name="Grafik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2"/>
        <a:stretch>
          <a:fillRect/>
        </a:stretch>
      </xdr:blipFill>
      <xdr:spPr>
        <a:xfrm>
          <a:off x="8953500" y="4119563"/>
          <a:ext cx="5675868" cy="2719052"/>
        </a:xfrm>
        <a:prstGeom prst="rect">
          <a:avLst/>
        </a:prstGeom>
      </xdr:spPr>
    </xdr:pic>
    <xdr:clientData/>
  </xdr:twoCellAnchor>
  <xdr:twoCellAnchor editAs="oneCell">
    <xdr:from>
      <xdr:col>18</xdr:col>
      <xdr:colOff>464344</xdr:colOff>
      <xdr:row>17</xdr:row>
      <xdr:rowOff>83345</xdr:rowOff>
    </xdr:from>
    <xdr:to>
      <xdr:col>23</xdr:col>
      <xdr:colOff>363346</xdr:colOff>
      <xdr:row>42</xdr:row>
      <xdr:rowOff>18501</xdr:rowOff>
    </xdr:to>
    <xdr:pic>
      <xdr:nvPicPr>
        <xdr:cNvPr id="17" name="Grafik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3"/>
        <a:stretch>
          <a:fillRect/>
        </a:stretch>
      </xdr:blipFill>
      <xdr:spPr>
        <a:xfrm>
          <a:off x="15704344" y="3238501"/>
          <a:ext cx="7876190" cy="4400000"/>
        </a:xfrm>
        <a:prstGeom prst="rect">
          <a:avLst/>
        </a:prstGeom>
      </xdr:spPr>
    </xdr:pic>
    <xdr:clientData/>
  </xdr:twoCellAnchor>
  <xdr:twoCellAnchor>
    <xdr:from>
      <xdr:col>19</xdr:col>
      <xdr:colOff>2233221</xdr:colOff>
      <xdr:row>19</xdr:row>
      <xdr:rowOff>25404</xdr:rowOff>
    </xdr:from>
    <xdr:to>
      <xdr:col>21</xdr:col>
      <xdr:colOff>809625</xdr:colOff>
      <xdr:row>28</xdr:row>
      <xdr:rowOff>178592</xdr:rowOff>
    </xdr:to>
    <xdr:sp macro="" textlink="">
      <xdr:nvSpPr>
        <xdr:cNvPr id="18" name="Freihandform 17">
          <a:extLst>
            <a:ext uri="{FF2B5EF4-FFF2-40B4-BE49-F238E27FC236}">
              <a16:creationId xmlns:a16="http://schemas.microsoft.com/office/drawing/2014/main" id="{00000000-0008-0000-2500-000012000000}"/>
            </a:ext>
          </a:extLst>
        </xdr:cNvPr>
        <xdr:cNvSpPr/>
      </xdr:nvSpPr>
      <xdr:spPr>
        <a:xfrm>
          <a:off x="18306659" y="3537748"/>
          <a:ext cx="4053279" cy="1760532"/>
        </a:xfrm>
        <a:custGeom>
          <a:avLst/>
          <a:gdLst>
            <a:gd name="connsiteX0" fmla="*/ 4053279 w 4053279"/>
            <a:gd name="connsiteY0" fmla="*/ 415125 h 1760532"/>
            <a:gd name="connsiteX1" fmla="*/ 469498 w 4053279"/>
            <a:gd name="connsiteY1" fmla="*/ 81750 h 1760532"/>
            <a:gd name="connsiteX2" fmla="*/ 148029 w 4053279"/>
            <a:gd name="connsiteY2" fmla="*/ 1760532 h 1760532"/>
          </a:gdLst>
          <a:ahLst/>
          <a:cxnLst>
            <a:cxn ang="0">
              <a:pos x="connsiteX0" y="connsiteY0"/>
            </a:cxn>
            <a:cxn ang="0">
              <a:pos x="connsiteX1" y="connsiteY1"/>
            </a:cxn>
            <a:cxn ang="0">
              <a:pos x="connsiteX2" y="connsiteY2"/>
            </a:cxn>
          </a:cxnLst>
          <a:rect l="l" t="t" r="r" b="b"/>
          <a:pathLst>
            <a:path w="4053279" h="1760532">
              <a:moveTo>
                <a:pt x="4053279" y="415125"/>
              </a:moveTo>
              <a:cubicBezTo>
                <a:pt x="2586826" y="136320"/>
                <a:pt x="1120373" y="-142485"/>
                <a:pt x="469498" y="81750"/>
              </a:cubicBezTo>
              <a:cubicBezTo>
                <a:pt x="-181377" y="305985"/>
                <a:pt x="-16674" y="1033258"/>
                <a:pt x="148029" y="1760532"/>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607219</xdr:colOff>
      <xdr:row>23</xdr:row>
      <xdr:rowOff>71438</xdr:rowOff>
    </xdr:from>
    <xdr:to>
      <xdr:col>23</xdr:col>
      <xdr:colOff>130969</xdr:colOff>
      <xdr:row>25</xdr:row>
      <xdr:rowOff>71439</xdr:rowOff>
    </xdr:to>
    <xdr:sp macro="" textlink="">
      <xdr:nvSpPr>
        <xdr:cNvPr id="19" name="Ellipse 18">
          <a:extLst>
            <a:ext uri="{FF2B5EF4-FFF2-40B4-BE49-F238E27FC236}">
              <a16:creationId xmlns:a16="http://schemas.microsoft.com/office/drawing/2014/main" id="{00000000-0008-0000-2500-000013000000}"/>
            </a:ext>
          </a:extLst>
        </xdr:cNvPr>
        <xdr:cNvSpPr/>
      </xdr:nvSpPr>
      <xdr:spPr>
        <a:xfrm>
          <a:off x="22990969" y="4298157"/>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1</a:t>
          </a:r>
        </a:p>
      </xdr:txBody>
    </xdr:sp>
    <xdr:clientData/>
  </xdr:twoCellAnchor>
  <xdr:twoCellAnchor>
    <xdr:from>
      <xdr:col>19</xdr:col>
      <xdr:colOff>2807494</xdr:colOff>
      <xdr:row>18</xdr:row>
      <xdr:rowOff>9525</xdr:rowOff>
    </xdr:from>
    <xdr:to>
      <xdr:col>19</xdr:col>
      <xdr:colOff>3164682</xdr:colOff>
      <xdr:row>20</xdr:row>
      <xdr:rowOff>9525</xdr:rowOff>
    </xdr:to>
    <xdr:sp macro="" textlink="">
      <xdr:nvSpPr>
        <xdr:cNvPr id="20" name="Ellipse 19">
          <a:extLst>
            <a:ext uri="{FF2B5EF4-FFF2-40B4-BE49-F238E27FC236}">
              <a16:creationId xmlns:a16="http://schemas.microsoft.com/office/drawing/2014/main" id="{00000000-0008-0000-2500-000014000000}"/>
            </a:ext>
          </a:extLst>
        </xdr:cNvPr>
        <xdr:cNvSpPr/>
      </xdr:nvSpPr>
      <xdr:spPr>
        <a:xfrm>
          <a:off x="18880932" y="3343275"/>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2</a:t>
          </a:r>
        </a:p>
      </xdr:txBody>
    </xdr:sp>
    <xdr:clientData/>
  </xdr:twoCellAnchor>
  <xdr:twoCellAnchor>
    <xdr:from>
      <xdr:col>19</xdr:col>
      <xdr:colOff>3857626</xdr:colOff>
      <xdr:row>25</xdr:row>
      <xdr:rowOff>166688</xdr:rowOff>
    </xdr:from>
    <xdr:to>
      <xdr:col>21</xdr:col>
      <xdr:colOff>273844</xdr:colOff>
      <xdr:row>31</xdr:row>
      <xdr:rowOff>25391</xdr:rowOff>
    </xdr:to>
    <xdr:sp macro="" textlink="">
      <xdr:nvSpPr>
        <xdr:cNvPr id="21" name="Freihandform 20">
          <a:extLst>
            <a:ext uri="{FF2B5EF4-FFF2-40B4-BE49-F238E27FC236}">
              <a16:creationId xmlns:a16="http://schemas.microsoft.com/office/drawing/2014/main" id="{00000000-0008-0000-2500-000015000000}"/>
            </a:ext>
          </a:extLst>
        </xdr:cNvPr>
        <xdr:cNvSpPr/>
      </xdr:nvSpPr>
      <xdr:spPr>
        <a:xfrm>
          <a:off x="19931064" y="4750594"/>
          <a:ext cx="1893093" cy="930266"/>
        </a:xfrm>
        <a:custGeom>
          <a:avLst/>
          <a:gdLst>
            <a:gd name="connsiteX0" fmla="*/ 0 w 1809750"/>
            <a:gd name="connsiteY0" fmla="*/ 0 h 930266"/>
            <a:gd name="connsiteX1" fmla="*/ 892969 w 1809750"/>
            <a:gd name="connsiteY1" fmla="*/ 916781 h 930266"/>
            <a:gd name="connsiteX2" fmla="*/ 1809750 w 1809750"/>
            <a:gd name="connsiteY2" fmla="*/ 571500 h 930266"/>
            <a:gd name="connsiteX3" fmla="*/ 1809750 w 1809750"/>
            <a:gd name="connsiteY3" fmla="*/ 571500 h 930266"/>
          </a:gdLst>
          <a:ahLst/>
          <a:cxnLst>
            <a:cxn ang="0">
              <a:pos x="connsiteX0" y="connsiteY0"/>
            </a:cxn>
            <a:cxn ang="0">
              <a:pos x="connsiteX1" y="connsiteY1"/>
            </a:cxn>
            <a:cxn ang="0">
              <a:pos x="connsiteX2" y="connsiteY2"/>
            </a:cxn>
            <a:cxn ang="0">
              <a:pos x="connsiteX3" y="connsiteY3"/>
            </a:cxn>
          </a:cxnLst>
          <a:rect l="l" t="t" r="r" b="b"/>
          <a:pathLst>
            <a:path w="1809750" h="930266">
              <a:moveTo>
                <a:pt x="0" y="0"/>
              </a:moveTo>
              <a:cubicBezTo>
                <a:pt x="295672" y="410765"/>
                <a:pt x="591344" y="821531"/>
                <a:pt x="892969" y="916781"/>
              </a:cubicBezTo>
              <a:cubicBezTo>
                <a:pt x="1194594" y="1012031"/>
                <a:pt x="1809750" y="571500"/>
                <a:pt x="1809750" y="571500"/>
              </a:cubicBezTo>
              <a:lnTo>
                <a:pt x="1809750" y="571500"/>
              </a:ln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20</xdr:col>
      <xdr:colOff>450057</xdr:colOff>
      <xdr:row>29</xdr:row>
      <xdr:rowOff>116682</xdr:rowOff>
    </xdr:from>
    <xdr:to>
      <xdr:col>20</xdr:col>
      <xdr:colOff>807245</xdr:colOff>
      <xdr:row>31</xdr:row>
      <xdr:rowOff>116682</xdr:rowOff>
    </xdr:to>
    <xdr:sp macro="" textlink="">
      <xdr:nvSpPr>
        <xdr:cNvPr id="22" name="Ellipse 21">
          <a:extLst>
            <a:ext uri="{FF2B5EF4-FFF2-40B4-BE49-F238E27FC236}">
              <a16:creationId xmlns:a16="http://schemas.microsoft.com/office/drawing/2014/main" id="{00000000-0008-0000-2500-000016000000}"/>
            </a:ext>
          </a:extLst>
        </xdr:cNvPr>
        <xdr:cNvSpPr/>
      </xdr:nvSpPr>
      <xdr:spPr>
        <a:xfrm>
          <a:off x="21166932" y="5414963"/>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19</xdr:col>
      <xdr:colOff>1290638</xdr:colOff>
      <xdr:row>25</xdr:row>
      <xdr:rowOff>154782</xdr:rowOff>
    </xdr:from>
    <xdr:to>
      <xdr:col>19</xdr:col>
      <xdr:colOff>2321719</xdr:colOff>
      <xdr:row>30</xdr:row>
      <xdr:rowOff>147264</xdr:rowOff>
    </xdr:to>
    <xdr:sp macro="" textlink="">
      <xdr:nvSpPr>
        <xdr:cNvPr id="23" name="Freihandform 22">
          <a:extLst>
            <a:ext uri="{FF2B5EF4-FFF2-40B4-BE49-F238E27FC236}">
              <a16:creationId xmlns:a16="http://schemas.microsoft.com/office/drawing/2014/main" id="{00000000-0008-0000-2500-000017000000}"/>
            </a:ext>
          </a:extLst>
        </xdr:cNvPr>
        <xdr:cNvSpPr/>
      </xdr:nvSpPr>
      <xdr:spPr>
        <a:xfrm>
          <a:off x="17364076" y="4738688"/>
          <a:ext cx="1031081" cy="885451"/>
        </a:xfrm>
        <a:custGeom>
          <a:avLst/>
          <a:gdLst>
            <a:gd name="connsiteX0" fmla="*/ 1031081 w 1031081"/>
            <a:gd name="connsiteY0" fmla="*/ 595312 h 885451"/>
            <a:gd name="connsiteX1" fmla="*/ 30956 w 1031081"/>
            <a:gd name="connsiteY1" fmla="*/ 857250 h 885451"/>
            <a:gd name="connsiteX2" fmla="*/ 352425 w 1031081"/>
            <a:gd name="connsiteY2" fmla="*/ 0 h 885451"/>
          </a:gdLst>
          <a:ahLst/>
          <a:cxnLst>
            <a:cxn ang="0">
              <a:pos x="connsiteX0" y="connsiteY0"/>
            </a:cxn>
            <a:cxn ang="0">
              <a:pos x="connsiteX1" y="connsiteY1"/>
            </a:cxn>
            <a:cxn ang="0">
              <a:pos x="connsiteX2" y="connsiteY2"/>
            </a:cxn>
          </a:cxnLst>
          <a:rect l="l" t="t" r="r" b="b"/>
          <a:pathLst>
            <a:path w="1031081" h="885451">
              <a:moveTo>
                <a:pt x="1031081" y="595312"/>
              </a:moveTo>
              <a:cubicBezTo>
                <a:pt x="587573" y="775890"/>
                <a:pt x="144065" y="956469"/>
                <a:pt x="30956" y="857250"/>
              </a:cubicBezTo>
              <a:cubicBezTo>
                <a:pt x="-82153" y="758031"/>
                <a:pt x="135136" y="379015"/>
                <a:pt x="35242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19</xdr:col>
      <xdr:colOff>1745456</xdr:colOff>
      <xdr:row>29</xdr:row>
      <xdr:rowOff>54770</xdr:rowOff>
    </xdr:from>
    <xdr:to>
      <xdr:col>19</xdr:col>
      <xdr:colOff>2102644</xdr:colOff>
      <xdr:row>31</xdr:row>
      <xdr:rowOff>54770</xdr:rowOff>
    </xdr:to>
    <xdr:sp macro="" textlink="">
      <xdr:nvSpPr>
        <xdr:cNvPr id="24" name="Ellipse 23">
          <a:extLst>
            <a:ext uri="{FF2B5EF4-FFF2-40B4-BE49-F238E27FC236}">
              <a16:creationId xmlns:a16="http://schemas.microsoft.com/office/drawing/2014/main" id="{00000000-0008-0000-2500-000018000000}"/>
            </a:ext>
          </a:extLst>
        </xdr:cNvPr>
        <xdr:cNvSpPr/>
      </xdr:nvSpPr>
      <xdr:spPr>
        <a:xfrm>
          <a:off x="17818894" y="5353051"/>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22</xdr:col>
      <xdr:colOff>273845</xdr:colOff>
      <xdr:row>22</xdr:row>
      <xdr:rowOff>23813</xdr:rowOff>
    </xdr:from>
    <xdr:to>
      <xdr:col>23</xdr:col>
      <xdr:colOff>245452</xdr:colOff>
      <xdr:row>30</xdr:row>
      <xdr:rowOff>47625</xdr:rowOff>
    </xdr:to>
    <xdr:sp macro="" textlink="">
      <xdr:nvSpPr>
        <xdr:cNvPr id="25" name="Freihandform 24">
          <a:extLst>
            <a:ext uri="{FF2B5EF4-FFF2-40B4-BE49-F238E27FC236}">
              <a16:creationId xmlns:a16="http://schemas.microsoft.com/office/drawing/2014/main" id="{00000000-0008-0000-2500-000019000000}"/>
            </a:ext>
          </a:extLst>
        </xdr:cNvPr>
        <xdr:cNvSpPr/>
      </xdr:nvSpPr>
      <xdr:spPr>
        <a:xfrm>
          <a:off x="22657595" y="4071938"/>
          <a:ext cx="805045" cy="1452562"/>
        </a:xfrm>
        <a:custGeom>
          <a:avLst/>
          <a:gdLst>
            <a:gd name="connsiteX0" fmla="*/ 0 w 805045"/>
            <a:gd name="connsiteY0" fmla="*/ 1452562 h 1452562"/>
            <a:gd name="connsiteX1" fmla="*/ 762000 w 805045"/>
            <a:gd name="connsiteY1" fmla="*/ 642937 h 1452562"/>
            <a:gd name="connsiteX2" fmla="*/ 642937 w 805045"/>
            <a:gd name="connsiteY2" fmla="*/ 0 h 1452562"/>
          </a:gdLst>
          <a:ahLst/>
          <a:cxnLst>
            <a:cxn ang="0">
              <a:pos x="connsiteX0" y="connsiteY0"/>
            </a:cxn>
            <a:cxn ang="0">
              <a:pos x="connsiteX1" y="connsiteY1"/>
            </a:cxn>
            <a:cxn ang="0">
              <a:pos x="connsiteX2" y="connsiteY2"/>
            </a:cxn>
          </a:cxnLst>
          <a:rect l="l" t="t" r="r" b="b"/>
          <a:pathLst>
            <a:path w="805045" h="1452562">
              <a:moveTo>
                <a:pt x="0" y="1452562"/>
              </a:moveTo>
              <a:cubicBezTo>
                <a:pt x="327422" y="1168796"/>
                <a:pt x="654844" y="885031"/>
                <a:pt x="762000" y="642937"/>
              </a:cubicBezTo>
              <a:cubicBezTo>
                <a:pt x="869156" y="400843"/>
                <a:pt x="756046" y="200421"/>
                <a:pt x="642937"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166688</xdr:colOff>
      <xdr:row>22</xdr:row>
      <xdr:rowOff>0</xdr:rowOff>
    </xdr:from>
    <xdr:to>
      <xdr:col>22</xdr:col>
      <xdr:colOff>809626</xdr:colOff>
      <xdr:row>23</xdr:row>
      <xdr:rowOff>95340</xdr:rowOff>
    </xdr:to>
    <xdr:sp macro="" textlink="">
      <xdr:nvSpPr>
        <xdr:cNvPr id="26" name="Freihandform 25">
          <a:extLst>
            <a:ext uri="{FF2B5EF4-FFF2-40B4-BE49-F238E27FC236}">
              <a16:creationId xmlns:a16="http://schemas.microsoft.com/office/drawing/2014/main" id="{00000000-0008-0000-2500-00001A000000}"/>
            </a:ext>
          </a:extLst>
        </xdr:cNvPr>
        <xdr:cNvSpPr/>
      </xdr:nvSpPr>
      <xdr:spPr>
        <a:xfrm>
          <a:off x="22550438" y="4048125"/>
          <a:ext cx="642938" cy="273934"/>
        </a:xfrm>
        <a:custGeom>
          <a:avLst/>
          <a:gdLst>
            <a:gd name="connsiteX0" fmla="*/ 642938 w 642938"/>
            <a:gd name="connsiteY0" fmla="*/ 23813 h 273934"/>
            <a:gd name="connsiteX1" fmla="*/ 273844 w 642938"/>
            <a:gd name="connsiteY1" fmla="*/ 273844 h 273934"/>
            <a:gd name="connsiteX2" fmla="*/ 0 w 642938"/>
            <a:gd name="connsiteY2" fmla="*/ 0 h 273934"/>
          </a:gdLst>
          <a:ahLst/>
          <a:cxnLst>
            <a:cxn ang="0">
              <a:pos x="connsiteX0" y="connsiteY0"/>
            </a:cxn>
            <a:cxn ang="0">
              <a:pos x="connsiteX1" y="connsiteY1"/>
            </a:cxn>
            <a:cxn ang="0">
              <a:pos x="connsiteX2" y="connsiteY2"/>
            </a:cxn>
          </a:cxnLst>
          <a:rect l="l" t="t" r="r" b="b"/>
          <a:pathLst>
            <a:path w="642938" h="273934">
              <a:moveTo>
                <a:pt x="642938" y="23813"/>
              </a:moveTo>
              <a:cubicBezTo>
                <a:pt x="511969" y="150813"/>
                <a:pt x="381000" y="277813"/>
                <a:pt x="273844" y="273844"/>
              </a:cubicBezTo>
              <a:cubicBezTo>
                <a:pt x="166688" y="269875"/>
                <a:pt x="83344" y="134937"/>
                <a:pt x="0"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21</xdr:col>
      <xdr:colOff>261938</xdr:colOff>
      <xdr:row>30</xdr:row>
      <xdr:rowOff>119063</xdr:rowOff>
    </xdr:from>
    <xdr:to>
      <xdr:col>23</xdr:col>
      <xdr:colOff>261938</xdr:colOff>
      <xdr:row>38</xdr:row>
      <xdr:rowOff>105254</xdr:rowOff>
    </xdr:to>
    <xdr:sp macro="" textlink="">
      <xdr:nvSpPr>
        <xdr:cNvPr id="27" name="Freihandform 26">
          <a:extLst>
            <a:ext uri="{FF2B5EF4-FFF2-40B4-BE49-F238E27FC236}">
              <a16:creationId xmlns:a16="http://schemas.microsoft.com/office/drawing/2014/main" id="{00000000-0008-0000-2500-00001B000000}"/>
            </a:ext>
          </a:extLst>
        </xdr:cNvPr>
        <xdr:cNvSpPr/>
      </xdr:nvSpPr>
      <xdr:spPr>
        <a:xfrm>
          <a:off x="21812251" y="5595938"/>
          <a:ext cx="1666875" cy="1414941"/>
        </a:xfrm>
        <a:custGeom>
          <a:avLst/>
          <a:gdLst>
            <a:gd name="connsiteX0" fmla="*/ 0 w 1666875"/>
            <a:gd name="connsiteY0" fmla="*/ 1035843 h 1414941"/>
            <a:gd name="connsiteX1" fmla="*/ 869156 w 1666875"/>
            <a:gd name="connsiteY1" fmla="*/ 1357312 h 1414941"/>
            <a:gd name="connsiteX2" fmla="*/ 1666875 w 1666875"/>
            <a:gd name="connsiteY2" fmla="*/ 0 h 1414941"/>
          </a:gdLst>
          <a:ahLst/>
          <a:cxnLst>
            <a:cxn ang="0">
              <a:pos x="connsiteX0" y="connsiteY0"/>
            </a:cxn>
            <a:cxn ang="0">
              <a:pos x="connsiteX1" y="connsiteY1"/>
            </a:cxn>
            <a:cxn ang="0">
              <a:pos x="connsiteX2" y="connsiteY2"/>
            </a:cxn>
          </a:cxnLst>
          <a:rect l="l" t="t" r="r" b="b"/>
          <a:pathLst>
            <a:path w="1666875" h="1414941">
              <a:moveTo>
                <a:pt x="0" y="1035843"/>
              </a:moveTo>
              <a:cubicBezTo>
                <a:pt x="295672" y="1282897"/>
                <a:pt x="591344" y="1529952"/>
                <a:pt x="869156" y="1357312"/>
              </a:cubicBezTo>
              <a:cubicBezTo>
                <a:pt x="1146968" y="1184672"/>
                <a:pt x="1406921" y="592336"/>
                <a:pt x="166687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411957</xdr:colOff>
      <xdr:row>35</xdr:row>
      <xdr:rowOff>19050</xdr:rowOff>
    </xdr:from>
    <xdr:to>
      <xdr:col>22</xdr:col>
      <xdr:colOff>769145</xdr:colOff>
      <xdr:row>37</xdr:row>
      <xdr:rowOff>19051</xdr:rowOff>
    </xdr:to>
    <xdr:sp macro="" textlink="">
      <xdr:nvSpPr>
        <xdr:cNvPr id="28" name="Ellipse 27">
          <a:extLst>
            <a:ext uri="{FF2B5EF4-FFF2-40B4-BE49-F238E27FC236}">
              <a16:creationId xmlns:a16="http://schemas.microsoft.com/office/drawing/2014/main" id="{00000000-0008-0000-2500-00001C000000}"/>
            </a:ext>
          </a:extLst>
        </xdr:cNvPr>
        <xdr:cNvSpPr/>
      </xdr:nvSpPr>
      <xdr:spPr>
        <a:xfrm>
          <a:off x="22795707" y="6388894"/>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4</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428625</xdr:colOff>
      <xdr:row>1</xdr:row>
      <xdr:rowOff>95250</xdr:rowOff>
    </xdr:from>
    <xdr:to>
      <xdr:col>11</xdr:col>
      <xdr:colOff>743395</xdr:colOff>
      <xdr:row>36</xdr:row>
      <xdr:rowOff>3970</xdr:rowOff>
    </xdr:to>
    <xdr:pic>
      <xdr:nvPicPr>
        <xdr:cNvPr id="2" name="Grafik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428625" y="276225"/>
          <a:ext cx="9534970" cy="62428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180975</xdr:colOff>
      <xdr:row>1</xdr:row>
      <xdr:rowOff>171450</xdr:rowOff>
    </xdr:from>
    <xdr:to>
      <xdr:col>20</xdr:col>
      <xdr:colOff>133350</xdr:colOff>
      <xdr:row>26</xdr:row>
      <xdr:rowOff>38100</xdr:rowOff>
    </xdr:to>
    <xdr:graphicFrame macro="">
      <xdr:nvGraphicFramePr>
        <xdr:cNvPr id="21584" name="Diagramm 4">
          <a:extLst>
            <a:ext uri="{FF2B5EF4-FFF2-40B4-BE49-F238E27FC236}">
              <a16:creationId xmlns:a16="http://schemas.microsoft.com/office/drawing/2014/main" id="{00000000-0008-0000-2700-00005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390525</xdr:colOff>
      <xdr:row>10</xdr:row>
      <xdr:rowOff>142875</xdr:rowOff>
    </xdr:from>
    <xdr:ext cx="5814220" cy="623440"/>
    <xdr:sp macro="" textlink="">
      <xdr:nvSpPr>
        <xdr:cNvPr id="2" name="Textfeld 1">
          <a:extLst>
            <a:ext uri="{FF2B5EF4-FFF2-40B4-BE49-F238E27FC236}">
              <a16:creationId xmlns:a16="http://schemas.microsoft.com/office/drawing/2014/main" id="{00000000-0008-0000-2700-000002000000}"/>
            </a:ext>
          </a:extLst>
        </xdr:cNvPr>
        <xdr:cNvSpPr txBox="1"/>
      </xdr:nvSpPr>
      <xdr:spPr>
        <a:xfrm>
          <a:off x="11229975" y="2447925"/>
          <a:ext cx="5814220" cy="6234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a:latin typeface="Arial" pitchFamily="34" charset="0"/>
              <a:cs typeface="Arial" pitchFamily="34" charset="0"/>
            </a:rPr>
            <a:t>Ungefähr 76%</a:t>
          </a:r>
          <a:r>
            <a:rPr lang="de-DE" sz="1200" baseline="0">
              <a:latin typeface="Arial" pitchFamily="34" charset="0"/>
              <a:cs typeface="Arial" pitchFamily="34" charset="0"/>
            </a:rPr>
            <a:t> der Kosten werden durch die Materialen 17, 20, 3 und 5 verursacht.</a:t>
          </a:r>
        </a:p>
        <a:p>
          <a:endParaRPr lang="de-DE" sz="1200" baseline="0">
            <a:latin typeface="Arial" pitchFamily="34" charset="0"/>
            <a:cs typeface="Arial" pitchFamily="34" charset="0"/>
          </a:endParaRPr>
        </a:p>
        <a:p>
          <a:r>
            <a:rPr lang="de-DE" sz="1200" b="1" baseline="0">
              <a:solidFill>
                <a:srgbClr val="0070C0"/>
              </a:solidFill>
              <a:latin typeface="Arial" pitchFamily="34" charset="0"/>
              <a:cs typeface="Arial" pitchFamily="34" charset="0"/>
            </a:rPr>
            <a:t>Nearly 76% of the costs are caused by the materials 17, 20, 3 and 5.</a:t>
          </a:r>
          <a:endParaRPr lang="de-DE" sz="1200" b="1">
            <a:solidFill>
              <a:srgbClr val="0070C0"/>
            </a:solidFill>
            <a:latin typeface="Arial" pitchFamily="34" charset="0"/>
            <a:cs typeface="Arial" pitchFamily="34" charset="0"/>
          </a:endParaRPr>
        </a:p>
      </xdr:txBody>
    </xdr:sp>
    <xdr:clientData/>
  </xdr:oneCellAnchor>
  <xdr:twoCellAnchor>
    <xdr:from>
      <xdr:col>22</xdr:col>
      <xdr:colOff>11906</xdr:colOff>
      <xdr:row>29</xdr:row>
      <xdr:rowOff>26192</xdr:rowOff>
    </xdr:from>
    <xdr:to>
      <xdr:col>28</xdr:col>
      <xdr:colOff>88107</xdr:colOff>
      <xdr:row>43</xdr:row>
      <xdr:rowOff>142875</xdr:rowOff>
    </xdr:to>
    <xdr:graphicFrame macro="">
      <xdr:nvGraphicFramePr>
        <xdr:cNvPr id="3" name="Diagramm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xdr:colOff>
      <xdr:row>29</xdr:row>
      <xdr:rowOff>7143</xdr:rowOff>
    </xdr:from>
    <xdr:to>
      <xdr:col>35</xdr:col>
      <xdr:colOff>76202</xdr:colOff>
      <xdr:row>44</xdr:row>
      <xdr:rowOff>26195</xdr:rowOff>
    </xdr:to>
    <xdr:graphicFrame macro="">
      <xdr:nvGraphicFramePr>
        <xdr:cNvPr id="8" name="Diagramm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171450</xdr:colOff>
      <xdr:row>32</xdr:row>
      <xdr:rowOff>63500</xdr:rowOff>
    </xdr:from>
    <xdr:to>
      <xdr:col>30</xdr:col>
      <xdr:colOff>409575</xdr:colOff>
      <xdr:row>40</xdr:row>
      <xdr:rowOff>44450</xdr:rowOff>
    </xdr:to>
    <xdr:sp macro="" textlink="">
      <xdr:nvSpPr>
        <xdr:cNvPr id="5" name="Freihandform 4">
          <a:extLst>
            <a:ext uri="{FF2B5EF4-FFF2-40B4-BE49-F238E27FC236}">
              <a16:creationId xmlns:a16="http://schemas.microsoft.com/office/drawing/2014/main" id="{00000000-0008-0000-2700-000005000000}"/>
            </a:ext>
          </a:extLst>
        </xdr:cNvPr>
        <xdr:cNvSpPr/>
      </xdr:nvSpPr>
      <xdr:spPr>
        <a:xfrm>
          <a:off x="25359783" y="5937250"/>
          <a:ext cx="238125" cy="1409700"/>
        </a:xfrm>
        <a:custGeom>
          <a:avLst/>
          <a:gdLst>
            <a:gd name="connsiteX0" fmla="*/ 228600 w 238125"/>
            <a:gd name="connsiteY0" fmla="*/ 0 h 1371600"/>
            <a:gd name="connsiteX1" fmla="*/ 238125 w 238125"/>
            <a:gd name="connsiteY1" fmla="*/ 1371600 h 1371600"/>
            <a:gd name="connsiteX2" fmla="*/ 0 w 238125"/>
            <a:gd name="connsiteY2" fmla="*/ 1371600 h 1371600"/>
            <a:gd name="connsiteX3" fmla="*/ 228600 w 238125"/>
            <a:gd name="connsiteY3" fmla="*/ 0 h 1371600"/>
          </a:gdLst>
          <a:ahLst/>
          <a:cxnLst>
            <a:cxn ang="0">
              <a:pos x="connsiteX0" y="connsiteY0"/>
            </a:cxn>
            <a:cxn ang="0">
              <a:pos x="connsiteX1" y="connsiteY1"/>
            </a:cxn>
            <a:cxn ang="0">
              <a:pos x="connsiteX2" y="connsiteY2"/>
            </a:cxn>
            <a:cxn ang="0">
              <a:pos x="connsiteX3" y="connsiteY3"/>
            </a:cxn>
          </a:cxnLst>
          <a:rect l="l" t="t" r="r" b="b"/>
          <a:pathLst>
            <a:path w="238125" h="1371600">
              <a:moveTo>
                <a:pt x="228600" y="0"/>
              </a:moveTo>
              <a:lnTo>
                <a:pt x="238125" y="1371600"/>
              </a:lnTo>
              <a:lnTo>
                <a:pt x="0" y="1371600"/>
              </a:lnTo>
              <a:lnTo>
                <a:pt x="228600" y="0"/>
              </a:lnTo>
              <a:close/>
            </a:path>
          </a:pathLst>
        </a:cu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31</xdr:col>
      <xdr:colOff>238126</xdr:colOff>
      <xdr:row>30</xdr:row>
      <xdr:rowOff>124089</xdr:rowOff>
    </xdr:from>
    <xdr:to>
      <xdr:col>31</xdr:col>
      <xdr:colOff>485776</xdr:colOff>
      <xdr:row>40</xdr:row>
      <xdr:rowOff>40746</xdr:rowOff>
    </xdr:to>
    <xdr:sp macro="" textlink="">
      <xdr:nvSpPr>
        <xdr:cNvPr id="6" name="Freihandform 5">
          <a:extLst>
            <a:ext uri="{FF2B5EF4-FFF2-40B4-BE49-F238E27FC236}">
              <a16:creationId xmlns:a16="http://schemas.microsoft.com/office/drawing/2014/main" id="{00000000-0008-0000-2700-000006000000}"/>
            </a:ext>
          </a:extLst>
        </xdr:cNvPr>
        <xdr:cNvSpPr/>
      </xdr:nvSpPr>
      <xdr:spPr>
        <a:xfrm>
          <a:off x="26262543" y="5627422"/>
          <a:ext cx="247650" cy="1715824"/>
        </a:xfrm>
        <a:custGeom>
          <a:avLst/>
          <a:gdLst>
            <a:gd name="connsiteX0" fmla="*/ 247650 w 247650"/>
            <a:gd name="connsiteY0" fmla="*/ 0 h 1666875"/>
            <a:gd name="connsiteX1" fmla="*/ 247650 w 247650"/>
            <a:gd name="connsiteY1" fmla="*/ 1666875 h 1666875"/>
            <a:gd name="connsiteX2" fmla="*/ 0 w 247650"/>
            <a:gd name="connsiteY2" fmla="*/ 1666875 h 1666875"/>
            <a:gd name="connsiteX3" fmla="*/ 247650 w 247650"/>
            <a:gd name="connsiteY3" fmla="*/ 0 h 1666875"/>
          </a:gdLst>
          <a:ahLst/>
          <a:cxnLst>
            <a:cxn ang="0">
              <a:pos x="connsiteX0" y="connsiteY0"/>
            </a:cxn>
            <a:cxn ang="0">
              <a:pos x="connsiteX1" y="connsiteY1"/>
            </a:cxn>
            <a:cxn ang="0">
              <a:pos x="connsiteX2" y="connsiteY2"/>
            </a:cxn>
            <a:cxn ang="0">
              <a:pos x="connsiteX3" y="connsiteY3"/>
            </a:cxn>
          </a:cxnLst>
          <a:rect l="l" t="t" r="r" b="b"/>
          <a:pathLst>
            <a:path w="247650" h="1666875">
              <a:moveTo>
                <a:pt x="247650" y="0"/>
              </a:moveTo>
              <a:lnTo>
                <a:pt x="247650" y="1666875"/>
              </a:lnTo>
              <a:lnTo>
                <a:pt x="0" y="1666875"/>
              </a:lnTo>
              <a:lnTo>
                <a:pt x="247650" y="0"/>
              </a:lnTo>
              <a:close/>
            </a:path>
          </a:pathLst>
        </a:cu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250031</xdr:colOff>
      <xdr:row>3</xdr:row>
      <xdr:rowOff>107156</xdr:rowOff>
    </xdr:from>
    <xdr:to>
      <xdr:col>15</xdr:col>
      <xdr:colOff>547687</xdr:colOff>
      <xdr:row>21</xdr:row>
      <xdr:rowOff>61643</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14239875" y="750094"/>
          <a:ext cx="2797968" cy="3621612"/>
        </a:xfrm>
        <a:prstGeom prst="rect">
          <a:avLst/>
        </a:prstGeom>
      </xdr:spPr>
    </xdr:pic>
    <xdr:clientData/>
  </xdr:twoCellAnchor>
  <xdr:twoCellAnchor editAs="oneCell">
    <xdr:from>
      <xdr:col>0</xdr:col>
      <xdr:colOff>178594</xdr:colOff>
      <xdr:row>33</xdr:row>
      <xdr:rowOff>59532</xdr:rowOff>
    </xdr:from>
    <xdr:to>
      <xdr:col>5</xdr:col>
      <xdr:colOff>1137785</xdr:colOff>
      <xdr:row>64</xdr:row>
      <xdr:rowOff>163562</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stretch>
          <a:fillRect/>
        </a:stretch>
      </xdr:blipFill>
      <xdr:spPr>
        <a:xfrm>
          <a:off x="178594" y="6488907"/>
          <a:ext cx="6864691" cy="56880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163287</xdr:colOff>
      <xdr:row>5</xdr:row>
      <xdr:rowOff>122465</xdr:rowOff>
    </xdr:from>
    <xdr:to>
      <xdr:col>18</xdr:col>
      <xdr:colOff>610962</xdr:colOff>
      <xdr:row>27</xdr:row>
      <xdr:rowOff>141515</xdr:rowOff>
    </xdr:to>
    <xdr:pic>
      <xdr:nvPicPr>
        <xdr:cNvPr id="8" name="Grafik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39108" y="1333501"/>
          <a:ext cx="2896961"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775607</xdr:colOff>
      <xdr:row>5</xdr:row>
      <xdr:rowOff>95250</xdr:rowOff>
    </xdr:from>
    <xdr:to>
      <xdr:col>28</xdr:col>
      <xdr:colOff>715808</xdr:colOff>
      <xdr:row>30</xdr:row>
      <xdr:rowOff>45460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16600714" y="1306286"/>
          <a:ext cx="8376630" cy="45358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945355</xdr:colOff>
      <xdr:row>6</xdr:row>
      <xdr:rowOff>2382</xdr:rowOff>
    </xdr:from>
    <xdr:to>
      <xdr:col>32</xdr:col>
      <xdr:colOff>788193</xdr:colOff>
      <xdr:row>26</xdr:row>
      <xdr:rowOff>171451</xdr:rowOff>
    </xdr:to>
    <xdr:graphicFrame macro="">
      <xdr:nvGraphicFramePr>
        <xdr:cNvPr id="104592" name="Diagramm 2">
          <a:extLst>
            <a:ext uri="{FF2B5EF4-FFF2-40B4-BE49-F238E27FC236}">
              <a16:creationId xmlns:a16="http://schemas.microsoft.com/office/drawing/2014/main" id="{00000000-0008-0000-2900-000090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13229</xdr:colOff>
      <xdr:row>27</xdr:row>
      <xdr:rowOff>163247</xdr:rowOff>
    </xdr:from>
    <xdr:to>
      <xdr:col>30</xdr:col>
      <xdr:colOff>22224</xdr:colOff>
      <xdr:row>44</xdr:row>
      <xdr:rowOff>160866</xdr:rowOff>
    </xdr:to>
    <xdr:graphicFrame macro="">
      <xdr:nvGraphicFramePr>
        <xdr:cNvPr id="104593" name="Diagramm 4">
          <a:extLst>
            <a:ext uri="{FF2B5EF4-FFF2-40B4-BE49-F238E27FC236}">
              <a16:creationId xmlns:a16="http://schemas.microsoft.com/office/drawing/2014/main" id="{00000000-0008-0000-2900-000091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11906</xdr:colOff>
      <xdr:row>6</xdr:row>
      <xdr:rowOff>23812</xdr:rowOff>
    </xdr:from>
    <xdr:to>
      <xdr:col>43</xdr:col>
      <xdr:colOff>831057</xdr:colOff>
      <xdr:row>27</xdr:row>
      <xdr:rowOff>14287</xdr:rowOff>
    </xdr:to>
    <xdr:graphicFrame macro="">
      <xdr:nvGraphicFramePr>
        <xdr:cNvPr id="4" name="Diagramm 2">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0.24382</cdr:x>
      <cdr:y>0.4037</cdr:y>
    </cdr:from>
    <cdr:to>
      <cdr:x>0.76379</cdr:x>
      <cdr:y>0.54325</cdr:y>
    </cdr:to>
    <cdr:sp macro="" textlink="">
      <cdr:nvSpPr>
        <cdr:cNvPr id="2" name="Textfeld 1"/>
        <cdr:cNvSpPr txBox="1"/>
      </cdr:nvSpPr>
      <cdr:spPr>
        <a:xfrm xmlns:a="http://schemas.openxmlformats.org/drawingml/2006/main">
          <a:off x="1971675" y="1803400"/>
          <a:ext cx="4204869" cy="623440"/>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200">
              <a:latin typeface="Arial" pitchFamily="34" charset="0"/>
              <a:cs typeface="Arial" pitchFamily="34" charset="0"/>
            </a:rPr>
            <a:t>70%</a:t>
          </a:r>
          <a:r>
            <a:rPr lang="de-DE" sz="1200" baseline="0">
              <a:latin typeface="Arial" pitchFamily="34" charset="0"/>
              <a:cs typeface="Arial" pitchFamily="34" charset="0"/>
            </a:rPr>
            <a:t> des Umsatzes machen wir mit 10% unserer Produkte.</a:t>
          </a:r>
        </a:p>
        <a:p xmlns:a="http://schemas.openxmlformats.org/drawingml/2006/main">
          <a:endParaRPr lang="de-DE" sz="1200" baseline="0">
            <a:latin typeface="Arial" pitchFamily="34" charset="0"/>
            <a:cs typeface="Arial" pitchFamily="34" charset="0"/>
          </a:endParaRPr>
        </a:p>
        <a:p xmlns:a="http://schemas.openxmlformats.org/drawingml/2006/main">
          <a:r>
            <a:rPr lang="de-DE" sz="1200" b="1" baseline="0">
              <a:solidFill>
                <a:srgbClr val="0070C0"/>
              </a:solidFill>
              <a:latin typeface="Arial" pitchFamily="34" charset="0"/>
              <a:cs typeface="Arial" pitchFamily="34" charset="0"/>
            </a:rPr>
            <a:t>70% of our turnover is caused by 10% of the products.</a:t>
          </a:r>
          <a:endParaRPr lang="de-DE" sz="1200" b="1">
            <a:solidFill>
              <a:srgbClr val="0070C0"/>
            </a:solidFill>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0.24382</cdr:x>
      <cdr:y>0.4037</cdr:y>
    </cdr:from>
    <cdr:to>
      <cdr:x>0.76379</cdr:x>
      <cdr:y>0.54325</cdr:y>
    </cdr:to>
    <cdr:sp macro="" textlink="">
      <cdr:nvSpPr>
        <cdr:cNvPr id="2" name="Textfeld 1"/>
        <cdr:cNvSpPr txBox="1"/>
      </cdr:nvSpPr>
      <cdr:spPr>
        <a:xfrm xmlns:a="http://schemas.openxmlformats.org/drawingml/2006/main">
          <a:off x="1971675" y="1803400"/>
          <a:ext cx="4204869" cy="623440"/>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200">
              <a:latin typeface="Arial" pitchFamily="34" charset="0"/>
              <a:cs typeface="Arial" pitchFamily="34" charset="0"/>
            </a:rPr>
            <a:t>70%</a:t>
          </a:r>
          <a:r>
            <a:rPr lang="de-DE" sz="1200" baseline="0">
              <a:latin typeface="Arial" pitchFamily="34" charset="0"/>
              <a:cs typeface="Arial" pitchFamily="34" charset="0"/>
            </a:rPr>
            <a:t> des Umsatzes machen wir mit 10% unserer Produkte.</a:t>
          </a:r>
        </a:p>
        <a:p xmlns:a="http://schemas.openxmlformats.org/drawingml/2006/main">
          <a:endParaRPr lang="de-DE" sz="1200" baseline="0">
            <a:latin typeface="Arial" pitchFamily="34" charset="0"/>
            <a:cs typeface="Arial" pitchFamily="34" charset="0"/>
          </a:endParaRPr>
        </a:p>
        <a:p xmlns:a="http://schemas.openxmlformats.org/drawingml/2006/main">
          <a:r>
            <a:rPr lang="de-DE" sz="1200" b="1" baseline="0">
              <a:solidFill>
                <a:srgbClr val="0070C0"/>
              </a:solidFill>
              <a:latin typeface="Arial" pitchFamily="34" charset="0"/>
              <a:cs typeface="Arial" pitchFamily="34" charset="0"/>
            </a:rPr>
            <a:t>70% of our turnover is caused by 10% of the products.</a:t>
          </a:r>
          <a:endParaRPr lang="de-DE" sz="1200" b="1">
            <a:solidFill>
              <a:srgbClr val="0070C0"/>
            </a:solidFill>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21</xdr:col>
      <xdr:colOff>174625</xdr:colOff>
      <xdr:row>7</xdr:row>
      <xdr:rowOff>174625</xdr:rowOff>
    </xdr:from>
    <xdr:to>
      <xdr:col>30</xdr:col>
      <xdr:colOff>755650</xdr:colOff>
      <xdr:row>20</xdr:row>
      <xdr:rowOff>12700</xdr:rowOff>
    </xdr:to>
    <xdr:pic>
      <xdr:nvPicPr>
        <xdr:cNvPr id="6" name="Grafik 5">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75250" y="1968500"/>
          <a:ext cx="8153400" cy="277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269875</xdr:colOff>
      <xdr:row>21</xdr:row>
      <xdr:rowOff>47625</xdr:rowOff>
    </xdr:from>
    <xdr:to>
      <xdr:col>30</xdr:col>
      <xdr:colOff>757111</xdr:colOff>
      <xdr:row>42</xdr:row>
      <xdr:rowOff>113603</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7970500" y="4953000"/>
          <a:ext cx="8059611" cy="4407790"/>
        </a:xfrm>
        <a:prstGeom prst="rect">
          <a:avLst/>
        </a:prstGeom>
      </xdr:spPr>
    </xdr:pic>
    <xdr:clientData/>
  </xdr:twoCellAnchor>
  <xdr:twoCellAnchor editAs="oneCell">
    <xdr:from>
      <xdr:col>21</xdr:col>
      <xdr:colOff>285750</xdr:colOff>
      <xdr:row>43</xdr:row>
      <xdr:rowOff>127000</xdr:rowOff>
    </xdr:from>
    <xdr:to>
      <xdr:col>28</xdr:col>
      <xdr:colOff>242696</xdr:colOff>
      <xdr:row>65</xdr:row>
      <xdr:rowOff>95459</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3"/>
        <a:stretch>
          <a:fillRect/>
        </a:stretch>
      </xdr:blipFill>
      <xdr:spPr>
        <a:xfrm>
          <a:off x="17986375" y="9525000"/>
          <a:ext cx="5846571" cy="38895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180975</xdr:colOff>
      <xdr:row>1</xdr:row>
      <xdr:rowOff>133350</xdr:rowOff>
    </xdr:from>
    <xdr:to>
      <xdr:col>11</xdr:col>
      <xdr:colOff>556711</xdr:colOff>
      <xdr:row>32</xdr:row>
      <xdr:rowOff>77062</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180975" y="314325"/>
          <a:ext cx="9595936" cy="5553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23</xdr:col>
      <xdr:colOff>361950</xdr:colOff>
      <xdr:row>6</xdr:row>
      <xdr:rowOff>28575</xdr:rowOff>
    </xdr:from>
    <xdr:to>
      <xdr:col>33</xdr:col>
      <xdr:colOff>215900</xdr:colOff>
      <xdr:row>27</xdr:row>
      <xdr:rowOff>19050</xdr:rowOff>
    </xdr:to>
    <xdr:graphicFrame macro="">
      <xdr:nvGraphicFramePr>
        <xdr:cNvPr id="2" name="Diagramm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382324</xdr:colOff>
      <xdr:row>27</xdr:row>
      <xdr:rowOff>160602</xdr:rowOff>
    </xdr:from>
    <xdr:to>
      <xdr:col>30</xdr:col>
      <xdr:colOff>382324</xdr:colOff>
      <xdr:row>48</xdr:row>
      <xdr:rowOff>27252</xdr:rowOff>
    </xdr:to>
    <xdr:graphicFrame macro="">
      <xdr:nvGraphicFramePr>
        <xdr:cNvPr id="3" name="Diagramm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18</xdr:col>
          <xdr:colOff>0</xdr:colOff>
          <xdr:row>20</xdr:row>
          <xdr:rowOff>19050</xdr:rowOff>
        </xdr:from>
        <xdr:to>
          <xdr:col>21</xdr:col>
          <xdr:colOff>885825</xdr:colOff>
          <xdr:row>21</xdr:row>
          <xdr:rowOff>85725</xdr:rowOff>
        </xdr:to>
        <xdr:sp macro="" textlink="">
          <xdr:nvSpPr>
            <xdr:cNvPr id="13313" name="ScrollBar1" hidden="1">
              <a:extLst>
                <a:ext uri="{63B3BB69-23CF-44E3-9099-C40C66FF867C}">
                  <a14:compatExt spid="_x0000_s13313"/>
                </a:ext>
                <a:ext uri="{FF2B5EF4-FFF2-40B4-BE49-F238E27FC236}">
                  <a16:creationId xmlns:a16="http://schemas.microsoft.com/office/drawing/2014/main" id="{00000000-0008-0000-2D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23</xdr:row>
          <xdr:rowOff>104775</xdr:rowOff>
        </xdr:from>
        <xdr:to>
          <xdr:col>21</xdr:col>
          <xdr:colOff>904875</xdr:colOff>
          <xdr:row>25</xdr:row>
          <xdr:rowOff>0</xdr:rowOff>
        </xdr:to>
        <xdr:sp macro="" textlink="">
          <xdr:nvSpPr>
            <xdr:cNvPr id="13314" name="ScrollBar2" hidden="1">
              <a:extLst>
                <a:ext uri="{63B3BB69-23CF-44E3-9099-C40C66FF867C}">
                  <a14:compatExt spid="_x0000_s13314"/>
                </a:ext>
                <a:ext uri="{FF2B5EF4-FFF2-40B4-BE49-F238E27FC236}">
                  <a16:creationId xmlns:a16="http://schemas.microsoft.com/office/drawing/2014/main" id="{00000000-0008-0000-2D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11</xdr:col>
      <xdr:colOff>335756</xdr:colOff>
      <xdr:row>0</xdr:row>
      <xdr:rowOff>188118</xdr:rowOff>
    </xdr:from>
    <xdr:to>
      <xdr:col>22</xdr:col>
      <xdr:colOff>64294</xdr:colOff>
      <xdr:row>20</xdr:row>
      <xdr:rowOff>128587</xdr:rowOff>
    </xdr:to>
    <xdr:graphicFrame macro="">
      <xdr:nvGraphicFramePr>
        <xdr:cNvPr id="2251806" name="Diagramm 3">
          <a:extLst>
            <a:ext uri="{FF2B5EF4-FFF2-40B4-BE49-F238E27FC236}">
              <a16:creationId xmlns:a16="http://schemas.microsoft.com/office/drawing/2014/main" id="{00000000-0008-0000-2F00-00001E5C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306121</xdr:colOff>
      <xdr:row>20</xdr:row>
      <xdr:rowOff>287867</xdr:rowOff>
    </xdr:from>
    <xdr:to>
      <xdr:col>22</xdr:col>
      <xdr:colOff>70112</xdr:colOff>
      <xdr:row>39</xdr:row>
      <xdr:rowOff>89429</xdr:rowOff>
    </xdr:to>
    <xdr:graphicFrame macro="">
      <xdr:nvGraphicFramePr>
        <xdr:cNvPr id="2251807" name="Diagramm 2">
          <a:extLst>
            <a:ext uri="{FF2B5EF4-FFF2-40B4-BE49-F238E27FC236}">
              <a16:creationId xmlns:a16="http://schemas.microsoft.com/office/drawing/2014/main" id="{00000000-0008-0000-2F00-00001F5C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23</xdr:col>
      <xdr:colOff>220093</xdr:colOff>
      <xdr:row>21</xdr:row>
      <xdr:rowOff>395627</xdr:rowOff>
    </xdr:from>
    <xdr:to>
      <xdr:col>33</xdr:col>
      <xdr:colOff>797509</xdr:colOff>
      <xdr:row>42</xdr:row>
      <xdr:rowOff>15725</xdr:rowOff>
    </xdr:to>
    <xdr:pic>
      <xdr:nvPicPr>
        <xdr:cNvPr id="4" name="Grafik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7669893" y="4853327"/>
          <a:ext cx="8959416" cy="4230198"/>
        </a:xfrm>
        <a:prstGeom prst="rect">
          <a:avLst/>
        </a:prstGeom>
      </xdr:spPr>
    </xdr:pic>
    <xdr:clientData/>
  </xdr:twoCellAnchor>
  <xdr:twoCellAnchor editAs="oneCell">
    <xdr:from>
      <xdr:col>23</xdr:col>
      <xdr:colOff>285750</xdr:colOff>
      <xdr:row>42</xdr:row>
      <xdr:rowOff>158750</xdr:rowOff>
    </xdr:from>
    <xdr:to>
      <xdr:col>33</xdr:col>
      <xdr:colOff>821704</xdr:colOff>
      <xdr:row>67</xdr:row>
      <xdr:rowOff>54598</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7637125" y="8763000"/>
          <a:ext cx="8949704" cy="4261473"/>
        </a:xfrm>
        <a:prstGeom prst="rect">
          <a:avLst/>
        </a:prstGeom>
      </xdr:spPr>
    </xdr:pic>
    <xdr:clientData/>
  </xdr:twoCellAnchor>
  <xdr:twoCellAnchor editAs="oneCell">
    <xdr:from>
      <xdr:col>23</xdr:col>
      <xdr:colOff>285750</xdr:colOff>
      <xdr:row>3</xdr:row>
      <xdr:rowOff>137583</xdr:rowOff>
    </xdr:from>
    <xdr:to>
      <xdr:col>31</xdr:col>
      <xdr:colOff>835178</xdr:colOff>
      <xdr:row>21</xdr:row>
      <xdr:rowOff>325487</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3"/>
        <a:stretch>
          <a:fillRect/>
        </a:stretch>
      </xdr:blipFill>
      <xdr:spPr>
        <a:xfrm>
          <a:off x="17600083" y="836083"/>
          <a:ext cx="7238095" cy="382857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24</xdr:col>
      <xdr:colOff>273843</xdr:colOff>
      <xdr:row>4</xdr:row>
      <xdr:rowOff>214313</xdr:rowOff>
    </xdr:from>
    <xdr:to>
      <xdr:col>40</xdr:col>
      <xdr:colOff>473374</xdr:colOff>
      <xdr:row>41</xdr:row>
      <xdr:rowOff>119062</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18395156" y="1119188"/>
          <a:ext cx="13534531" cy="75723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447675</xdr:colOff>
      <xdr:row>1</xdr:row>
      <xdr:rowOff>76200</xdr:rowOff>
    </xdr:from>
    <xdr:to>
      <xdr:col>11</xdr:col>
      <xdr:colOff>789718</xdr:colOff>
      <xdr:row>18</xdr:row>
      <xdr:rowOff>138556</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657975" y="304800"/>
          <a:ext cx="5380768" cy="3034156"/>
        </a:xfrm>
        <a:prstGeom prst="rect">
          <a:avLst/>
        </a:prstGeom>
      </xdr:spPr>
    </xdr:pic>
    <xdr:clientData/>
  </xdr:twoCellAnchor>
  <xdr:twoCellAnchor editAs="oneCell">
    <xdr:from>
      <xdr:col>5</xdr:col>
      <xdr:colOff>557715</xdr:colOff>
      <xdr:row>18</xdr:row>
      <xdr:rowOff>329539</xdr:rowOff>
    </xdr:from>
    <xdr:to>
      <xdr:col>9</xdr:col>
      <xdr:colOff>132867</xdr:colOff>
      <xdr:row>46</xdr:row>
      <xdr:rowOff>61982</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768015" y="3529939"/>
          <a:ext cx="2937477" cy="520931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138113</xdr:colOff>
      <xdr:row>6</xdr:row>
      <xdr:rowOff>190842</xdr:rowOff>
    </xdr:from>
    <xdr:to>
      <xdr:col>23</xdr:col>
      <xdr:colOff>152400</xdr:colOff>
      <xdr:row>34</xdr:row>
      <xdr:rowOff>124166</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638175</xdr:colOff>
      <xdr:row>31</xdr:row>
      <xdr:rowOff>85725</xdr:rowOff>
    </xdr:from>
    <xdr:to>
      <xdr:col>9</xdr:col>
      <xdr:colOff>638175</xdr:colOff>
      <xdr:row>34</xdr:row>
      <xdr:rowOff>123825</xdr:rowOff>
    </xdr:to>
    <xdr:sp macro="" textlink="">
      <xdr:nvSpPr>
        <xdr:cNvPr id="3" name="Line 2">
          <a:extLst>
            <a:ext uri="{FF2B5EF4-FFF2-40B4-BE49-F238E27FC236}">
              <a16:creationId xmlns:a16="http://schemas.microsoft.com/office/drawing/2014/main" id="{00000000-0008-0000-3300-000003000000}"/>
            </a:ext>
          </a:extLst>
        </xdr:cNvPr>
        <xdr:cNvSpPr>
          <a:spLocks noChangeShapeType="1"/>
        </xdr:cNvSpPr>
      </xdr:nvSpPr>
      <xdr:spPr bwMode="auto">
        <a:xfrm flipV="1">
          <a:off x="7086600" y="5162550"/>
          <a:ext cx="0" cy="400050"/>
        </a:xfrm>
        <a:prstGeom prst="line">
          <a:avLst/>
        </a:prstGeom>
        <a:noFill/>
        <a:ln w="38100">
          <a:solidFill>
            <a:srgbClr val="000000"/>
          </a:solidFill>
          <a:round/>
          <a:headEnd/>
          <a:tailEnd type="triangle" w="med" len="med"/>
        </a:ln>
      </xdr:spPr>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47625</xdr:colOff>
      <xdr:row>18</xdr:row>
      <xdr:rowOff>75858</xdr:rowOff>
    </xdr:from>
    <xdr:to>
      <xdr:col>0</xdr:col>
      <xdr:colOff>3984540</xdr:colOff>
      <xdr:row>30</xdr:row>
      <xdr:rowOff>142875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7625" y="6495708"/>
          <a:ext cx="3936915" cy="2238717"/>
        </a:xfrm>
        <a:prstGeom prst="rect">
          <a:avLst/>
        </a:prstGeom>
      </xdr:spPr>
    </xdr:pic>
    <xdr:clientData/>
  </xdr:twoCellAnchor>
  <xdr:twoCellAnchor editAs="oneCell">
    <xdr:from>
      <xdr:col>1</xdr:col>
      <xdr:colOff>114300</xdr:colOff>
      <xdr:row>6</xdr:row>
      <xdr:rowOff>57150</xdr:rowOff>
    </xdr:from>
    <xdr:to>
      <xdr:col>1</xdr:col>
      <xdr:colOff>2066681</xdr:colOff>
      <xdr:row>13</xdr:row>
      <xdr:rowOff>37756</xdr:rowOff>
    </xdr:to>
    <xdr:pic>
      <xdr:nvPicPr>
        <xdr:cNvPr id="3" name="Grafik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2800350"/>
          <a:ext cx="1952381" cy="2752381"/>
        </a:xfrm>
        <a:prstGeom prst="rect">
          <a:avLst/>
        </a:prstGeom>
      </xdr:spPr>
    </xdr:pic>
    <xdr:clientData/>
  </xdr:twoCellAnchor>
  <xdr:twoCellAnchor editAs="oneCell">
    <xdr:from>
      <xdr:col>2</xdr:col>
      <xdr:colOff>76200</xdr:colOff>
      <xdr:row>18</xdr:row>
      <xdr:rowOff>76200</xdr:rowOff>
    </xdr:from>
    <xdr:to>
      <xdr:col>2</xdr:col>
      <xdr:colOff>4013115</xdr:colOff>
      <xdr:row>30</xdr:row>
      <xdr:rowOff>143217</xdr:rowOff>
    </xdr:to>
    <xdr:pic>
      <xdr:nvPicPr>
        <xdr:cNvPr id="4" name="Grafik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6315075" y="6496050"/>
          <a:ext cx="3936915" cy="2238717"/>
        </a:xfrm>
        <a:prstGeom prst="rect">
          <a:avLst/>
        </a:prstGeom>
      </xdr:spPr>
    </xdr:pic>
    <xdr:clientData/>
  </xdr:twoCellAnchor>
  <xdr:twoCellAnchor editAs="oneCell">
    <xdr:from>
      <xdr:col>3</xdr:col>
      <xdr:colOff>47625</xdr:colOff>
      <xdr:row>6</xdr:row>
      <xdr:rowOff>133350</xdr:rowOff>
    </xdr:from>
    <xdr:to>
      <xdr:col>3</xdr:col>
      <xdr:colOff>2057149</xdr:colOff>
      <xdr:row>13</xdr:row>
      <xdr:rowOff>113956</xdr:rowOff>
    </xdr:to>
    <xdr:pic>
      <xdr:nvPicPr>
        <xdr:cNvPr id="5" name="Grafik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3"/>
        <a:stretch>
          <a:fillRect/>
        </a:stretch>
      </xdr:blipFill>
      <xdr:spPr>
        <a:xfrm>
          <a:off x="10287000" y="2876550"/>
          <a:ext cx="2009524" cy="275238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76200</xdr:colOff>
      <xdr:row>31</xdr:row>
      <xdr:rowOff>85725</xdr:rowOff>
    </xdr:from>
    <xdr:to>
      <xdr:col>8</xdr:col>
      <xdr:colOff>141514</xdr:colOff>
      <xdr:row>33</xdr:row>
      <xdr:rowOff>47625</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4838700" y="6076950"/>
          <a:ext cx="819149" cy="285750"/>
        </a:xfrm>
        <a:prstGeom prst="rect">
          <a:avLst/>
        </a:prstGeom>
        <a:noFill/>
        <a:ln w="9525">
          <a:noFill/>
          <a:miter lim="800000"/>
          <a:headEnd/>
          <a:tailEnd/>
        </a:ln>
      </xdr:spPr>
    </xdr:sp>
    <xdr:clientData/>
  </xdr:twoCellAnchor>
  <xdr:twoCellAnchor editAs="oneCell">
    <xdr:from>
      <xdr:col>23</xdr:col>
      <xdr:colOff>370417</xdr:colOff>
      <xdr:row>5</xdr:row>
      <xdr:rowOff>137584</xdr:rowOff>
    </xdr:from>
    <xdr:to>
      <xdr:col>33</xdr:col>
      <xdr:colOff>751417</xdr:colOff>
      <xdr:row>35</xdr:row>
      <xdr:rowOff>28046</xdr:rowOff>
    </xdr:to>
    <xdr:pic>
      <xdr:nvPicPr>
        <xdr:cNvPr id="4" name="Grafik 3">
          <a:extLst>
            <a:ext uri="{FF2B5EF4-FFF2-40B4-BE49-F238E27FC236}">
              <a16:creationId xmlns:a16="http://schemas.microsoft.com/office/drawing/2014/main" id="{00000000-0008-0000-3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04417" y="1185334"/>
          <a:ext cx="8318500" cy="540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338667</xdr:colOff>
      <xdr:row>35</xdr:row>
      <xdr:rowOff>148167</xdr:rowOff>
    </xdr:from>
    <xdr:to>
      <xdr:col>35</xdr:col>
      <xdr:colOff>1136</xdr:colOff>
      <xdr:row>67</xdr:row>
      <xdr:rowOff>55127</xdr:rowOff>
    </xdr:to>
    <xdr:pic>
      <xdr:nvPicPr>
        <xdr:cNvPr id="5" name="Grafik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2"/>
        <a:stretch>
          <a:fillRect/>
        </a:stretch>
      </xdr:blipFill>
      <xdr:spPr>
        <a:xfrm>
          <a:off x="18372667" y="6752167"/>
          <a:ext cx="9187468" cy="4986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2</xdr:row>
          <xdr:rowOff>0</xdr:rowOff>
        </xdr:from>
        <xdr:to>
          <xdr:col>8</xdr:col>
          <xdr:colOff>428625</xdr:colOff>
          <xdr:row>3</xdr:row>
          <xdr:rowOff>19050</xdr:rowOff>
        </xdr:to>
        <xdr:sp macro="" textlink="">
          <xdr:nvSpPr>
            <xdr:cNvPr id="171009" name="OptionButton1" hidden="1">
              <a:extLst>
                <a:ext uri="{63B3BB69-23CF-44E3-9099-C40C66FF867C}">
                  <a14:compatExt spid="_x0000_s171009"/>
                </a:ext>
                <a:ext uri="{FF2B5EF4-FFF2-40B4-BE49-F238E27FC236}">
                  <a16:creationId xmlns:a16="http://schemas.microsoft.com/office/drawing/2014/main" id="{00000000-0008-0000-0C00-00000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xdr:row>
          <xdr:rowOff>0</xdr:rowOff>
        </xdr:from>
        <xdr:to>
          <xdr:col>8</xdr:col>
          <xdr:colOff>428625</xdr:colOff>
          <xdr:row>4</xdr:row>
          <xdr:rowOff>19050</xdr:rowOff>
        </xdr:to>
        <xdr:sp macro="" textlink="">
          <xdr:nvSpPr>
            <xdr:cNvPr id="171010" name="OptionButton2" hidden="1">
              <a:extLst>
                <a:ext uri="{63B3BB69-23CF-44E3-9099-C40C66FF867C}">
                  <a14:compatExt spid="_x0000_s171010"/>
                </a:ext>
                <a:ext uri="{FF2B5EF4-FFF2-40B4-BE49-F238E27FC236}">
                  <a16:creationId xmlns:a16="http://schemas.microsoft.com/office/drawing/2014/main" id="{00000000-0008-0000-0C00-000002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xdr:row>
          <xdr:rowOff>9525</xdr:rowOff>
        </xdr:from>
        <xdr:to>
          <xdr:col>8</xdr:col>
          <xdr:colOff>438150</xdr:colOff>
          <xdr:row>5</xdr:row>
          <xdr:rowOff>28575</xdr:rowOff>
        </xdr:to>
        <xdr:sp macro="" textlink="">
          <xdr:nvSpPr>
            <xdr:cNvPr id="171011" name="OptionButton3" hidden="1">
              <a:extLst>
                <a:ext uri="{63B3BB69-23CF-44E3-9099-C40C66FF867C}">
                  <a14:compatExt spid="_x0000_s171011"/>
                </a:ext>
                <a:ext uri="{FF2B5EF4-FFF2-40B4-BE49-F238E27FC236}">
                  <a16:creationId xmlns:a16="http://schemas.microsoft.com/office/drawing/2014/main" id="{00000000-0008-0000-0C00-000003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12605</xdr:colOff>
      <xdr:row>3</xdr:row>
      <xdr:rowOff>2570</xdr:rowOff>
    </xdr:from>
    <xdr:to>
      <xdr:col>21</xdr:col>
      <xdr:colOff>9072</xdr:colOff>
      <xdr:row>35</xdr:row>
      <xdr:rowOff>89315</xdr:rowOff>
    </xdr:to>
    <xdr:graphicFrame macro="">
      <xdr:nvGraphicFramePr>
        <xdr:cNvPr id="25672" name="Chart 2">
          <a:extLst>
            <a:ext uri="{FF2B5EF4-FFF2-40B4-BE49-F238E27FC236}">
              <a16:creationId xmlns:a16="http://schemas.microsoft.com/office/drawing/2014/main" id="{00000000-0008-0000-0D00-000048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17613</xdr:colOff>
      <xdr:row>2</xdr:row>
      <xdr:rowOff>155463</xdr:rowOff>
    </xdr:from>
    <xdr:to>
      <xdr:col>20</xdr:col>
      <xdr:colOff>808868</xdr:colOff>
      <xdr:row>36</xdr:row>
      <xdr:rowOff>13607</xdr:rowOff>
    </xdr:to>
    <xdr:graphicFrame macro="">
      <xdr:nvGraphicFramePr>
        <xdr:cNvPr id="28743" name="Chart 1">
          <a:extLst>
            <a:ext uri="{FF2B5EF4-FFF2-40B4-BE49-F238E27FC236}">
              <a16:creationId xmlns:a16="http://schemas.microsoft.com/office/drawing/2014/main" id="{00000000-0008-0000-0E00-000047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54428</xdr:colOff>
      <xdr:row>2</xdr:row>
      <xdr:rowOff>122464</xdr:rowOff>
    </xdr:from>
    <xdr:to>
      <xdr:col>13</xdr:col>
      <xdr:colOff>60822</xdr:colOff>
      <xdr:row>41</xdr:row>
      <xdr:rowOff>45658</xdr:rowOff>
    </xdr:to>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
        <a:stretch>
          <a:fillRect/>
        </a:stretch>
      </xdr:blipFill>
      <xdr:spPr>
        <a:xfrm>
          <a:off x="54428" y="585107"/>
          <a:ext cx="10973751" cy="6822015"/>
        </a:xfrm>
        <a:prstGeom prst="rect">
          <a:avLst/>
        </a:prstGeom>
      </xdr:spPr>
    </xdr:pic>
    <xdr:clientData/>
  </xdr:twoCellAnchor>
  <xdr:twoCellAnchor editAs="oneCell">
    <xdr:from>
      <xdr:col>10</xdr:col>
      <xdr:colOff>13606</xdr:colOff>
      <xdr:row>2</xdr:row>
      <xdr:rowOff>108857</xdr:rowOff>
    </xdr:from>
    <xdr:to>
      <xdr:col>22</xdr:col>
      <xdr:colOff>814871</xdr:colOff>
      <xdr:row>41</xdr:row>
      <xdr:rowOff>40822</xdr:rowOff>
    </xdr:to>
    <xdr:pic>
      <xdr:nvPicPr>
        <xdr:cNvPr id="14" name="Grafik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2"/>
        <a:stretch>
          <a:fillRect/>
        </a:stretch>
      </xdr:blipFill>
      <xdr:spPr>
        <a:xfrm>
          <a:off x="8450035" y="571500"/>
          <a:ext cx="10924979" cy="68307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158750</xdr:colOff>
      <xdr:row>5</xdr:row>
      <xdr:rowOff>158750</xdr:rowOff>
    </xdr:from>
    <xdr:to>
      <xdr:col>20</xdr:col>
      <xdr:colOff>619689</xdr:colOff>
      <xdr:row>37</xdr:row>
      <xdr:rowOff>177874</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350750" y="1222375"/>
          <a:ext cx="10906689" cy="67183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e-value%20analysis%2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value analysis (Da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ern.staff.jade-hs.de/downloads.ph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8.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7.emf"/><Relationship Id="rId4" Type="http://schemas.openxmlformats.org/officeDocument/2006/relationships/control" Target="../activeX/activeX1.xml"/><Relationship Id="rId9" Type="http://schemas.openxmlformats.org/officeDocument/2006/relationships/image" Target="../media/image9.emf"/></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image" Target="../media/image27.emf"/><Relationship Id="rId4" Type="http://schemas.openxmlformats.org/officeDocument/2006/relationships/control" Target="../activeX/activeX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8.xml.rels><?xml version="1.0" encoding="UTF-8" standalone="yes"?>
<Relationships xmlns="http://schemas.openxmlformats.org/package/2006/relationships"><Relationship Id="rId3" Type="http://schemas.openxmlformats.org/officeDocument/2006/relationships/control" Target="../activeX/activeX5.xml"/><Relationship Id="rId2" Type="http://schemas.openxmlformats.org/officeDocument/2006/relationships/vmlDrawing" Target="../drawings/vmlDrawing3.vml"/><Relationship Id="rId1" Type="http://schemas.openxmlformats.org/officeDocument/2006/relationships/drawing" Target="../drawings/drawing27.xml"/><Relationship Id="rId4" Type="http://schemas.openxmlformats.org/officeDocument/2006/relationships/image" Target="../media/image36.emf"/></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48.emf"/><Relationship Id="rId2" Type="http://schemas.openxmlformats.org/officeDocument/2006/relationships/drawing" Target="../drawings/drawing36.xml"/><Relationship Id="rId1" Type="http://schemas.openxmlformats.org/officeDocument/2006/relationships/printerSettings" Target="../printerSettings/printerSettings29.bin"/><Relationship Id="rId6" Type="http://schemas.openxmlformats.org/officeDocument/2006/relationships/control" Target="../activeX/activeX7.xml"/><Relationship Id="rId5" Type="http://schemas.openxmlformats.org/officeDocument/2006/relationships/image" Target="../media/image47.emf"/><Relationship Id="rId4" Type="http://schemas.openxmlformats.org/officeDocument/2006/relationships/control" Target="../activeX/activeX6.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3"/>
  <dimension ref="A1:C51"/>
  <sheetViews>
    <sheetView showGridLines="0" view="pageLayout" topLeftCell="A7" zoomScale="90" zoomScaleNormal="100" zoomScalePageLayoutView="90" workbookViewId="0">
      <selection activeCell="C24" sqref="C24"/>
    </sheetView>
  </sheetViews>
  <sheetFormatPr baseColWidth="10" defaultColWidth="11" defaultRowHeight="14.25" x14ac:dyDescent="0.2"/>
  <cols>
    <col min="1" max="1" width="34" style="146" customWidth="1"/>
    <col min="2" max="2" width="11.75" style="143" customWidth="1"/>
    <col min="3" max="3" width="33.5" style="143" customWidth="1"/>
    <col min="4" max="16384" width="11" style="143"/>
  </cols>
  <sheetData>
    <row r="1" spans="1:3" ht="57" x14ac:dyDescent="0.2">
      <c r="A1" s="489" t="s">
        <v>449</v>
      </c>
      <c r="C1" s="492" t="s">
        <v>460</v>
      </c>
    </row>
    <row r="2" spans="1:3" ht="30" x14ac:dyDescent="0.2">
      <c r="A2" s="490" t="s">
        <v>450</v>
      </c>
      <c r="C2" s="493" t="s">
        <v>461</v>
      </c>
    </row>
    <row r="3" spans="1:3" ht="57.75" thickBot="1" x14ac:dyDescent="0.25">
      <c r="A3" s="491" t="s">
        <v>459</v>
      </c>
      <c r="C3" s="494" t="s">
        <v>462</v>
      </c>
    </row>
    <row r="4" spans="1:3" x14ac:dyDescent="0.2">
      <c r="A4" s="94"/>
    </row>
    <row r="5" spans="1:3" x14ac:dyDescent="0.2">
      <c r="A5" s="143"/>
      <c r="B5" s="486" t="s">
        <v>451</v>
      </c>
    </row>
    <row r="6" spans="1:3" x14ac:dyDescent="0.2">
      <c r="A6" s="143"/>
      <c r="B6" s="486" t="s">
        <v>452</v>
      </c>
    </row>
    <row r="7" spans="1:3" x14ac:dyDescent="0.2">
      <c r="A7" s="143"/>
      <c r="B7" s="486" t="s">
        <v>453</v>
      </c>
    </row>
    <row r="8" spans="1:3" x14ac:dyDescent="0.2">
      <c r="B8" s="487" t="s">
        <v>454</v>
      </c>
    </row>
    <row r="9" spans="1:3" x14ac:dyDescent="0.2">
      <c r="A9" s="143"/>
      <c r="B9" s="486" t="s">
        <v>455</v>
      </c>
    </row>
    <row r="10" spans="1:3" x14ac:dyDescent="0.2">
      <c r="A10" s="143"/>
      <c r="B10" s="486" t="s">
        <v>456</v>
      </c>
    </row>
    <row r="11" spans="1:3" x14ac:dyDescent="0.2">
      <c r="A11" s="143"/>
      <c r="B11" s="488" t="s">
        <v>457</v>
      </c>
    </row>
    <row r="12" spans="1:3" x14ac:dyDescent="0.2">
      <c r="A12" s="143"/>
      <c r="B12" s="488" t="s">
        <v>458</v>
      </c>
    </row>
    <row r="13" spans="1:3" x14ac:dyDescent="0.2">
      <c r="A13" s="143"/>
      <c r="B13" s="495"/>
    </row>
    <row r="14" spans="1:3" ht="15" x14ac:dyDescent="0.25">
      <c r="A14" s="164" t="s">
        <v>473</v>
      </c>
      <c r="B14" s="142"/>
      <c r="C14" s="331" t="s">
        <v>474</v>
      </c>
    </row>
    <row r="15" spans="1:3" x14ac:dyDescent="0.2">
      <c r="A15" s="697" t="s">
        <v>463</v>
      </c>
      <c r="B15" s="698"/>
      <c r="C15" s="698"/>
    </row>
    <row r="16" spans="1:3" x14ac:dyDescent="0.2">
      <c r="A16" s="483"/>
    </row>
    <row r="17" spans="1:3" ht="15" x14ac:dyDescent="0.25">
      <c r="A17" s="496" t="s">
        <v>467</v>
      </c>
      <c r="C17" s="497" t="s">
        <v>469</v>
      </c>
    </row>
    <row r="19" spans="1:3" ht="15" x14ac:dyDescent="0.25">
      <c r="A19" s="484" t="s">
        <v>464</v>
      </c>
      <c r="C19" s="331" t="s">
        <v>468</v>
      </c>
    </row>
    <row r="21" spans="1:3" ht="15" x14ac:dyDescent="0.25">
      <c r="A21" s="485" t="s">
        <v>465</v>
      </c>
      <c r="C21" s="331" t="s">
        <v>811</v>
      </c>
    </row>
    <row r="23" spans="1:3" ht="15" x14ac:dyDescent="0.25">
      <c r="A23" s="638" t="s">
        <v>793</v>
      </c>
      <c r="C23" s="331" t="s">
        <v>817</v>
      </c>
    </row>
    <row r="24" spans="1:3" ht="15" x14ac:dyDescent="0.25">
      <c r="A24" s="689"/>
      <c r="C24" s="331"/>
    </row>
    <row r="25" spans="1:3" ht="15" x14ac:dyDescent="0.25">
      <c r="A25" s="689" t="s">
        <v>855</v>
      </c>
      <c r="C25" s="331" t="s">
        <v>856</v>
      </c>
    </row>
    <row r="26" spans="1:3" ht="15" x14ac:dyDescent="0.25">
      <c r="A26" s="485"/>
      <c r="C26" s="331"/>
    </row>
    <row r="27" spans="1:3" ht="30" x14ac:dyDescent="0.2">
      <c r="A27" s="485" t="s">
        <v>188</v>
      </c>
      <c r="C27" s="477" t="s">
        <v>189</v>
      </c>
    </row>
    <row r="28" spans="1:3" ht="15" x14ac:dyDescent="0.2">
      <c r="A28" s="485"/>
      <c r="C28" s="477"/>
    </row>
    <row r="29" spans="1:3" ht="15" x14ac:dyDescent="0.2">
      <c r="A29" s="633" t="s">
        <v>768</v>
      </c>
      <c r="C29" s="632" t="s">
        <v>767</v>
      </c>
    </row>
    <row r="30" spans="1:3" ht="15" x14ac:dyDescent="0.2">
      <c r="A30" s="633"/>
      <c r="C30" s="632"/>
    </row>
    <row r="31" spans="1:3" ht="15" x14ac:dyDescent="0.25">
      <c r="A31" s="484" t="s">
        <v>470</v>
      </c>
      <c r="C31" s="331" t="s">
        <v>471</v>
      </c>
    </row>
    <row r="32" spans="1:3" ht="15" x14ac:dyDescent="0.25">
      <c r="A32" s="484"/>
      <c r="C32" s="331"/>
    </row>
    <row r="33" spans="1:3" ht="15" x14ac:dyDescent="0.25">
      <c r="A33" s="485" t="s">
        <v>466</v>
      </c>
      <c r="C33" s="331" t="s">
        <v>472</v>
      </c>
    </row>
    <row r="34" spans="1:3" ht="15" x14ac:dyDescent="0.25">
      <c r="A34" s="485"/>
      <c r="C34" s="331"/>
    </row>
    <row r="35" spans="1:3" ht="15" x14ac:dyDescent="0.25">
      <c r="A35" s="485" t="s">
        <v>198</v>
      </c>
      <c r="C35" s="331" t="s">
        <v>199</v>
      </c>
    </row>
    <row r="36" spans="1:3" ht="15" x14ac:dyDescent="0.25">
      <c r="A36" s="485"/>
      <c r="C36" s="331"/>
    </row>
    <row r="37" spans="1:3" ht="15" x14ac:dyDescent="0.25">
      <c r="A37" s="484" t="s">
        <v>202</v>
      </c>
      <c r="C37" s="331" t="s">
        <v>203</v>
      </c>
    </row>
    <row r="38" spans="1:3" ht="15" x14ac:dyDescent="0.25">
      <c r="A38" s="484"/>
      <c r="C38" s="331"/>
    </row>
    <row r="39" spans="1:3" ht="15" x14ac:dyDescent="0.25">
      <c r="A39" s="485" t="s">
        <v>204</v>
      </c>
      <c r="C39" s="331" t="s">
        <v>205</v>
      </c>
    </row>
    <row r="40" spans="1:3" x14ac:dyDescent="0.2">
      <c r="A40" s="476"/>
    </row>
    <row r="41" spans="1:3" ht="15" x14ac:dyDescent="0.25">
      <c r="A41" s="476" t="s">
        <v>555</v>
      </c>
      <c r="C41" s="331" t="s">
        <v>556</v>
      </c>
    </row>
    <row r="42" spans="1:3" x14ac:dyDescent="0.2">
      <c r="A42" s="476"/>
    </row>
    <row r="43" spans="1:3" x14ac:dyDescent="0.2">
      <c r="A43" s="476"/>
    </row>
    <row r="44" spans="1:3" x14ac:dyDescent="0.2">
      <c r="A44" s="476"/>
    </row>
    <row r="45" spans="1:3" x14ac:dyDescent="0.2">
      <c r="A45" s="476"/>
    </row>
    <row r="46" spans="1:3" x14ac:dyDescent="0.2">
      <c r="A46" s="476"/>
    </row>
    <row r="47" spans="1:3" x14ac:dyDescent="0.2">
      <c r="A47" s="476"/>
    </row>
    <row r="48" spans="1:3" x14ac:dyDescent="0.2">
      <c r="A48" s="476"/>
    </row>
    <row r="49" spans="1:1" x14ac:dyDescent="0.2">
      <c r="A49" s="476"/>
    </row>
    <row r="50" spans="1:1" x14ac:dyDescent="0.2">
      <c r="A50" s="476"/>
    </row>
    <row r="51" spans="1:1" x14ac:dyDescent="0.2">
      <c r="A51" s="476"/>
    </row>
  </sheetData>
  <mergeCells count="1">
    <mergeCell ref="A15:C15"/>
  </mergeCells>
  <hyperlinks>
    <hyperlink ref="A15" r:id="rId1" xr:uid="{00000000-0004-0000-0000-000000000000}"/>
  </hyperlinks>
  <pageMargins left="0.7" right="0.7" top="0.78740157499999996" bottom="0.78740157499999996" header="0.3" footer="0.3"/>
  <pageSetup paperSize="9" orientation="portrait" r:id="rId2"/>
  <headerFooter>
    <oddHeader>&amp;LStatistics with Excel&amp;C&amp;"Arial,Fett"&amp;12Welcome!&amp;Rwww.andreasstern.de</oddHeader>
    <oddFooter>&amp;L&amp;F&amp;Rpage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DC89-1850-401E-ABBC-49183F75B8CA}">
  <sheetPr codeName="Tabelle9"/>
  <dimension ref="A1:F68"/>
  <sheetViews>
    <sheetView view="pageLayout" zoomScaleNormal="100" workbookViewId="0">
      <selection activeCell="A12" sqref="A12:D17"/>
    </sheetView>
  </sheetViews>
  <sheetFormatPr baseColWidth="10" defaultColWidth="10.75" defaultRowHeight="14.25" x14ac:dyDescent="0.2"/>
  <cols>
    <col min="1" max="1" width="35.375" style="143" customWidth="1"/>
    <col min="2" max="2" width="11.875" style="143" customWidth="1"/>
    <col min="3" max="3" width="10.875" style="151" customWidth="1"/>
    <col min="4" max="4" width="10.875" style="143" customWidth="1"/>
    <col min="5" max="5" width="10.75" style="143"/>
    <col min="6" max="6" width="10.875" style="143" customWidth="1"/>
    <col min="7" max="16384" width="10.75" style="143"/>
  </cols>
  <sheetData>
    <row r="1" spans="1:6" ht="18" x14ac:dyDescent="0.2">
      <c r="A1" s="687" t="s">
        <v>793</v>
      </c>
      <c r="B1" s="687"/>
      <c r="C1" s="687"/>
      <c r="D1" s="687"/>
      <c r="E1" s="687"/>
      <c r="F1" s="687"/>
    </row>
    <row r="2" spans="1:6" ht="18" x14ac:dyDescent="0.2">
      <c r="A2" s="688" t="s">
        <v>817</v>
      </c>
      <c r="B2" s="688"/>
      <c r="C2" s="688"/>
      <c r="D2" s="688"/>
      <c r="E2" s="688"/>
      <c r="F2" s="688"/>
    </row>
    <row r="3" spans="1:6" ht="14.1" customHeight="1" x14ac:dyDescent="0.2">
      <c r="A3" s="636"/>
      <c r="B3" s="636"/>
      <c r="C3" s="636"/>
      <c r="D3" s="636"/>
      <c r="E3" s="636"/>
      <c r="F3" s="636"/>
    </row>
    <row r="4" spans="1:6" ht="14.1" customHeight="1" x14ac:dyDescent="0.2">
      <c r="A4" s="730" t="s">
        <v>809</v>
      </c>
      <c r="B4" s="730"/>
      <c r="C4" s="730"/>
      <c r="D4" s="730"/>
      <c r="E4" s="636"/>
      <c r="F4" s="636"/>
    </row>
    <row r="5" spans="1:6" ht="14.1" customHeight="1" x14ac:dyDescent="0.2">
      <c r="A5" s="730"/>
      <c r="B5" s="730"/>
      <c r="C5" s="730"/>
      <c r="D5" s="730"/>
      <c r="E5" s="636"/>
      <c r="F5" s="636"/>
    </row>
    <row r="6" spans="1:6" ht="14.1" customHeight="1" x14ac:dyDescent="0.2">
      <c r="A6" s="730"/>
      <c r="B6" s="730"/>
      <c r="C6" s="730"/>
      <c r="D6" s="730"/>
      <c r="E6" s="636"/>
      <c r="F6" s="636"/>
    </row>
    <row r="7" spans="1:6" ht="14.1" customHeight="1" x14ac:dyDescent="0.2">
      <c r="A7" s="730"/>
      <c r="B7" s="730"/>
      <c r="C7" s="730"/>
      <c r="D7" s="730"/>
      <c r="E7" s="636"/>
      <c r="F7" s="636"/>
    </row>
    <row r="8" spans="1:6" ht="14.1" customHeight="1" x14ac:dyDescent="0.2">
      <c r="A8" s="730"/>
      <c r="B8" s="730"/>
      <c r="C8" s="730"/>
      <c r="D8" s="730"/>
      <c r="E8" s="636"/>
      <c r="F8" s="636"/>
    </row>
    <row r="9" spans="1:6" ht="14.1" customHeight="1" x14ac:dyDescent="0.2">
      <c r="A9" s="730"/>
      <c r="B9" s="730"/>
      <c r="C9" s="730"/>
      <c r="D9" s="730"/>
      <c r="E9" s="636"/>
      <c r="F9" s="636"/>
    </row>
    <row r="10" spans="1:6" ht="14.1" customHeight="1" x14ac:dyDescent="0.2">
      <c r="A10" s="730"/>
      <c r="B10" s="730"/>
      <c r="C10" s="730"/>
      <c r="D10" s="730"/>
      <c r="E10" s="636"/>
      <c r="F10" s="636"/>
    </row>
    <row r="11" spans="1:6" ht="14.1" customHeight="1" x14ac:dyDescent="0.2">
      <c r="A11" s="645"/>
      <c r="B11" s="645"/>
      <c r="C11" s="645"/>
      <c r="D11" s="645"/>
      <c r="E11" s="636"/>
      <c r="F11" s="636"/>
    </row>
    <row r="12" spans="1:6" ht="14.1" customHeight="1" x14ac:dyDescent="0.2">
      <c r="A12" s="707" t="s">
        <v>810</v>
      </c>
      <c r="B12" s="707"/>
      <c r="C12" s="707"/>
      <c r="D12" s="707"/>
      <c r="E12" s="636"/>
      <c r="F12" s="636"/>
    </row>
    <row r="13" spans="1:6" ht="14.1" customHeight="1" x14ac:dyDescent="0.2">
      <c r="A13" s="707"/>
      <c r="B13" s="707"/>
      <c r="C13" s="707"/>
      <c r="D13" s="707"/>
      <c r="E13" s="636"/>
      <c r="F13" s="636"/>
    </row>
    <row r="14" spans="1:6" ht="14.1" customHeight="1" x14ac:dyDescent="0.2">
      <c r="A14" s="707"/>
      <c r="B14" s="707"/>
      <c r="C14" s="707"/>
      <c r="D14" s="707"/>
      <c r="E14" s="636"/>
      <c r="F14" s="636"/>
    </row>
    <row r="15" spans="1:6" ht="14.1" customHeight="1" x14ac:dyDescent="0.2">
      <c r="A15" s="707"/>
      <c r="B15" s="707"/>
      <c r="C15" s="707"/>
      <c r="D15" s="707"/>
      <c r="E15" s="636"/>
      <c r="F15" s="636"/>
    </row>
    <row r="16" spans="1:6" ht="14.1" customHeight="1" x14ac:dyDescent="0.2">
      <c r="A16" s="707"/>
      <c r="B16" s="707"/>
      <c r="C16" s="707"/>
      <c r="D16" s="707"/>
      <c r="E16" s="636"/>
      <c r="F16" s="636"/>
    </row>
    <row r="17" spans="1:6" ht="14.1" customHeight="1" x14ac:dyDescent="0.2">
      <c r="A17" s="707"/>
      <c r="B17" s="707"/>
      <c r="C17" s="707"/>
      <c r="D17" s="707"/>
      <c r="E17" s="636"/>
      <c r="F17" s="636"/>
    </row>
    <row r="18" spans="1:6" ht="14.1" customHeight="1" x14ac:dyDescent="0.25">
      <c r="B18" s="634"/>
      <c r="C18" s="640"/>
      <c r="D18" s="634"/>
      <c r="E18" s="635"/>
      <c r="F18" s="635"/>
    </row>
    <row r="19" spans="1:6" ht="30" x14ac:dyDescent="0.25">
      <c r="A19" s="641" t="s">
        <v>794</v>
      </c>
      <c r="B19" s="643" t="s">
        <v>185</v>
      </c>
      <c r="C19" s="647" t="s">
        <v>819</v>
      </c>
      <c r="D19" s="647" t="s">
        <v>820</v>
      </c>
    </row>
    <row r="20" spans="1:6" x14ac:dyDescent="0.2">
      <c r="A20" s="553" t="s">
        <v>795</v>
      </c>
      <c r="B20" s="559">
        <v>1</v>
      </c>
      <c r="C20" s="559">
        <v>2</v>
      </c>
      <c r="D20" s="559">
        <v>2</v>
      </c>
    </row>
    <row r="21" spans="1:6" x14ac:dyDescent="0.2">
      <c r="A21" s="553" t="s">
        <v>796</v>
      </c>
      <c r="B21" s="559">
        <v>3</v>
      </c>
      <c r="C21" s="559">
        <v>1</v>
      </c>
      <c r="D21" s="559">
        <v>1</v>
      </c>
    </row>
    <row r="22" spans="1:6" x14ac:dyDescent="0.2">
      <c r="A22" s="553" t="s">
        <v>797</v>
      </c>
      <c r="B22" s="559">
        <v>3</v>
      </c>
      <c r="C22" s="559">
        <v>0</v>
      </c>
      <c r="D22" s="559">
        <v>2</v>
      </c>
    </row>
    <row r="23" spans="1:6" x14ac:dyDescent="0.2">
      <c r="A23" s="553" t="s">
        <v>798</v>
      </c>
      <c r="B23" s="559">
        <v>2</v>
      </c>
      <c r="C23" s="559">
        <v>1</v>
      </c>
      <c r="D23" s="559">
        <v>2</v>
      </c>
    </row>
    <row r="24" spans="1:6" x14ac:dyDescent="0.2">
      <c r="A24" s="553" t="s">
        <v>800</v>
      </c>
      <c r="B24" s="559">
        <v>2</v>
      </c>
      <c r="C24" s="559">
        <v>2</v>
      </c>
      <c r="D24" s="559">
        <v>2</v>
      </c>
    </row>
    <row r="25" spans="1:6" x14ac:dyDescent="0.2">
      <c r="A25" s="553" t="s">
        <v>801</v>
      </c>
      <c r="B25" s="559">
        <v>3</v>
      </c>
      <c r="C25" s="559">
        <v>2</v>
      </c>
      <c r="D25" s="559">
        <v>2</v>
      </c>
    </row>
    <row r="26" spans="1:6" x14ac:dyDescent="0.2">
      <c r="A26" s="553" t="s">
        <v>802</v>
      </c>
      <c r="B26" s="559">
        <v>2</v>
      </c>
      <c r="C26" s="559">
        <v>0</v>
      </c>
      <c r="D26" s="559">
        <v>2</v>
      </c>
    </row>
    <row r="27" spans="1:6" x14ac:dyDescent="0.2">
      <c r="A27" s="553" t="s">
        <v>803</v>
      </c>
      <c r="B27" s="559">
        <v>1</v>
      </c>
      <c r="C27" s="559">
        <v>2</v>
      </c>
      <c r="D27" s="559">
        <v>2</v>
      </c>
    </row>
    <row r="28" spans="1:6" x14ac:dyDescent="0.2">
      <c r="A28" s="553" t="s">
        <v>804</v>
      </c>
      <c r="B28" s="559">
        <v>1</v>
      </c>
      <c r="C28" s="559">
        <v>2</v>
      </c>
      <c r="D28" s="559">
        <v>2</v>
      </c>
    </row>
    <row r="29" spans="1:6" x14ac:dyDescent="0.2">
      <c r="A29" s="553" t="s">
        <v>805</v>
      </c>
      <c r="B29" s="559">
        <v>1</v>
      </c>
      <c r="C29" s="559">
        <v>1</v>
      </c>
      <c r="D29" s="559">
        <v>2</v>
      </c>
    </row>
    <row r="30" spans="1:6" x14ac:dyDescent="0.2">
      <c r="A30" s="553" t="s">
        <v>806</v>
      </c>
      <c r="B30" s="559">
        <v>2</v>
      </c>
      <c r="C30" s="559">
        <v>2</v>
      </c>
      <c r="D30" s="559">
        <v>2</v>
      </c>
    </row>
    <row r="31" spans="1:6" x14ac:dyDescent="0.2">
      <c r="A31" s="553" t="s">
        <v>807</v>
      </c>
      <c r="B31" s="559">
        <v>2</v>
      </c>
      <c r="C31" s="559">
        <v>2</v>
      </c>
      <c r="D31" s="559">
        <v>2</v>
      </c>
    </row>
    <row r="32" spans="1:6" x14ac:dyDescent="0.2">
      <c r="A32" s="553" t="s">
        <v>799</v>
      </c>
      <c r="B32" s="559">
        <v>3</v>
      </c>
      <c r="C32" s="559">
        <v>1</v>
      </c>
      <c r="D32" s="559">
        <v>1</v>
      </c>
    </row>
    <row r="33" spans="1:4" x14ac:dyDescent="0.2">
      <c r="D33" s="151"/>
    </row>
    <row r="34" spans="1:4" ht="30" x14ac:dyDescent="0.25">
      <c r="B34" s="646" t="s">
        <v>818</v>
      </c>
      <c r="C34" s="643">
        <f>SUMPRODUCT($B$20:$B$32,C20:C32)</f>
        <v>33</v>
      </c>
      <c r="D34" s="643">
        <f>SUMPRODUCT($B$20:$B$32,D20:D32)</f>
        <v>46</v>
      </c>
    </row>
    <row r="35" spans="1:4" ht="15" x14ac:dyDescent="0.25">
      <c r="B35" s="642" t="s">
        <v>808</v>
      </c>
      <c r="C35" s="644">
        <f>C34/(SUM($B$20:$B$32)*2)</f>
        <v>0.63461538461538458</v>
      </c>
      <c r="D35" s="644">
        <f>D34/(SUM($B$20:$B$32)*2)</f>
        <v>0.88461538461538458</v>
      </c>
    </row>
    <row r="38" spans="1:4" x14ac:dyDescent="0.2">
      <c r="A38" s="143" t="s">
        <v>821</v>
      </c>
    </row>
    <row r="39" spans="1:4" x14ac:dyDescent="0.2">
      <c r="A39" s="551" t="s">
        <v>822</v>
      </c>
    </row>
    <row r="52" spans="1:5" x14ac:dyDescent="0.2">
      <c r="A52" s="720" t="s">
        <v>823</v>
      </c>
      <c r="B52" s="720"/>
      <c r="C52" s="720"/>
      <c r="D52" s="720"/>
    </row>
    <row r="53" spans="1:5" x14ac:dyDescent="0.2">
      <c r="A53" s="721" t="s">
        <v>824</v>
      </c>
      <c r="B53" s="721"/>
      <c r="C53" s="721"/>
      <c r="D53" s="721"/>
    </row>
    <row r="54" spans="1:5" x14ac:dyDescent="0.2">
      <c r="A54" s="637"/>
      <c r="B54" s="637"/>
      <c r="C54" s="637"/>
      <c r="D54" s="637"/>
    </row>
    <row r="55" spans="1:5" x14ac:dyDescent="0.2">
      <c r="A55" s="648" t="s">
        <v>835</v>
      </c>
      <c r="B55" s="649">
        <v>3</v>
      </c>
      <c r="C55" s="728" t="s">
        <v>836</v>
      </c>
      <c r="D55" s="729"/>
      <c r="E55" s="729"/>
    </row>
    <row r="56" spans="1:5" x14ac:dyDescent="0.2">
      <c r="A56" s="648" t="s">
        <v>834</v>
      </c>
      <c r="B56" s="649">
        <v>3</v>
      </c>
      <c r="C56" s="728"/>
      <c r="D56" s="729"/>
      <c r="E56" s="729"/>
    </row>
    <row r="58" spans="1:5" ht="15" x14ac:dyDescent="0.25">
      <c r="A58" s="641" t="s">
        <v>794</v>
      </c>
      <c r="B58" s="643" t="s">
        <v>185</v>
      </c>
      <c r="C58" s="647" t="s">
        <v>825</v>
      </c>
      <c r="D58" s="647" t="s">
        <v>826</v>
      </c>
      <c r="E58" s="647" t="s">
        <v>837</v>
      </c>
    </row>
    <row r="59" spans="1:5" x14ac:dyDescent="0.2">
      <c r="A59" s="553" t="s">
        <v>832</v>
      </c>
      <c r="B59" s="559"/>
      <c r="C59" s="559"/>
      <c r="D59" s="559"/>
      <c r="E59" s="559"/>
    </row>
    <row r="60" spans="1:5" x14ac:dyDescent="0.2">
      <c r="A60" s="553" t="s">
        <v>828</v>
      </c>
      <c r="B60" s="559"/>
      <c r="C60" s="559"/>
      <c r="D60" s="559"/>
      <c r="E60" s="559"/>
    </row>
    <row r="61" spans="1:5" x14ac:dyDescent="0.2">
      <c r="A61" s="553" t="s">
        <v>827</v>
      </c>
      <c r="B61" s="559"/>
      <c r="C61" s="559"/>
      <c r="D61" s="559"/>
      <c r="E61" s="559"/>
    </row>
    <row r="62" spans="1:5" x14ac:dyDescent="0.2">
      <c r="A62" s="553" t="s">
        <v>829</v>
      </c>
      <c r="B62" s="559"/>
      <c r="C62" s="559"/>
      <c r="D62" s="559"/>
      <c r="E62" s="559"/>
    </row>
    <row r="63" spans="1:5" x14ac:dyDescent="0.2">
      <c r="A63" s="553" t="s">
        <v>830</v>
      </c>
      <c r="B63" s="559"/>
      <c r="C63" s="559"/>
      <c r="D63" s="559"/>
      <c r="E63" s="559"/>
    </row>
    <row r="64" spans="1:5" x14ac:dyDescent="0.2">
      <c r="A64" s="553" t="s">
        <v>831</v>
      </c>
      <c r="B64" s="559"/>
      <c r="C64" s="559"/>
      <c r="D64" s="559"/>
      <c r="E64" s="559"/>
    </row>
    <row r="65" spans="1:5" x14ac:dyDescent="0.2">
      <c r="A65" s="553" t="s">
        <v>833</v>
      </c>
      <c r="B65" s="559"/>
      <c r="C65" s="559"/>
      <c r="D65" s="559"/>
      <c r="E65" s="559"/>
    </row>
    <row r="66" spans="1:5" x14ac:dyDescent="0.2">
      <c r="D66" s="151"/>
    </row>
    <row r="67" spans="1:5" ht="30" x14ac:dyDescent="0.25">
      <c r="B67" s="646" t="s">
        <v>818</v>
      </c>
      <c r="C67" s="650"/>
      <c r="D67" s="650"/>
      <c r="E67" s="650"/>
    </row>
    <row r="68" spans="1:5" ht="15" x14ac:dyDescent="0.25">
      <c r="B68" s="642" t="s">
        <v>808</v>
      </c>
      <c r="C68" s="644"/>
      <c r="D68" s="644"/>
      <c r="E68" s="644"/>
    </row>
  </sheetData>
  <mergeCells count="5">
    <mergeCell ref="C55:E56"/>
    <mergeCell ref="A4:D10"/>
    <mergeCell ref="A12:D17"/>
    <mergeCell ref="A52:D52"/>
    <mergeCell ref="A53:D53"/>
  </mergeCells>
  <pageMargins left="0.7" right="0.7" top="0.78740157499999996" bottom="0.78740157499999996" header="0.3" footer="0.3"/>
  <pageSetup paperSize="9" orientation="portrait" r:id="rId1"/>
  <headerFooter>
    <oddHeader>&amp;LStatistics with Excel&amp;Rwww.andreasstern.de</oddHeader>
    <oddFooter>&amp;L&amp;F&amp;Rpage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EF35-2453-4EA4-B1FC-2C25C3043F2B}">
  <sheetPr codeName="Tabelle11"/>
  <dimension ref="B1:V52"/>
  <sheetViews>
    <sheetView workbookViewId="0">
      <selection activeCell="B1" sqref="B1:D1"/>
    </sheetView>
  </sheetViews>
  <sheetFormatPr baseColWidth="10" defaultColWidth="11" defaultRowHeight="14.25" x14ac:dyDescent="0.2"/>
  <cols>
    <col min="1" max="1" width="2.625" style="143" customWidth="1"/>
    <col min="2" max="3" width="11" style="143"/>
    <col min="4" max="4" width="32" style="143" customWidth="1"/>
    <col min="5" max="16384" width="11" style="143"/>
  </cols>
  <sheetData>
    <row r="1" spans="2:22" ht="18" x14ac:dyDescent="0.2">
      <c r="B1" s="743" t="s">
        <v>851</v>
      </c>
      <c r="C1" s="743"/>
      <c r="D1" s="743"/>
    </row>
    <row r="2" spans="2:22" ht="18" x14ac:dyDescent="0.2">
      <c r="B2" s="744" t="s">
        <v>852</v>
      </c>
      <c r="C2" s="744"/>
      <c r="D2" s="744"/>
    </row>
    <row r="3" spans="2:22" x14ac:dyDescent="0.2">
      <c r="E3" s="724" t="s">
        <v>857</v>
      </c>
      <c r="F3" s="724"/>
      <c r="G3" s="724"/>
      <c r="H3" s="724"/>
      <c r="I3" s="724"/>
      <c r="J3" s="724"/>
    </row>
    <row r="4" spans="2:22" x14ac:dyDescent="0.2">
      <c r="E4" s="719" t="s">
        <v>861</v>
      </c>
      <c r="F4" s="719"/>
      <c r="G4" s="719"/>
      <c r="H4" s="719"/>
      <c r="I4" s="719"/>
      <c r="J4" s="719"/>
    </row>
    <row r="7" spans="2:22" ht="14.25" customHeight="1" x14ac:dyDescent="0.2">
      <c r="C7" s="745" t="s">
        <v>597</v>
      </c>
      <c r="D7" s="746"/>
      <c r="E7" s="749" t="s">
        <v>598</v>
      </c>
      <c r="F7" s="751" t="s">
        <v>599</v>
      </c>
      <c r="G7" s="752"/>
      <c r="H7" s="752"/>
      <c r="I7" s="752"/>
      <c r="J7" s="752"/>
      <c r="K7" s="752"/>
      <c r="L7" s="752"/>
      <c r="M7" s="752"/>
      <c r="N7" s="753"/>
      <c r="O7" s="651"/>
      <c r="P7" s="731" t="s">
        <v>838</v>
      </c>
      <c r="Q7" s="731"/>
      <c r="R7" s="731"/>
      <c r="S7" s="731"/>
      <c r="T7" s="731"/>
      <c r="U7" s="731"/>
      <c r="V7" s="731"/>
    </row>
    <row r="8" spans="2:22" x14ac:dyDescent="0.2">
      <c r="C8" s="747"/>
      <c r="D8" s="748"/>
      <c r="E8" s="750"/>
      <c r="F8" s="652" t="s">
        <v>600</v>
      </c>
      <c r="G8" s="652" t="s">
        <v>601</v>
      </c>
      <c r="H8" s="652" t="s">
        <v>602</v>
      </c>
      <c r="I8" s="652" t="s">
        <v>603</v>
      </c>
      <c r="J8" s="652" t="s">
        <v>604</v>
      </c>
      <c r="K8" s="652" t="s">
        <v>605</v>
      </c>
      <c r="L8" s="652" t="s">
        <v>606</v>
      </c>
      <c r="M8" s="652" t="s">
        <v>607</v>
      </c>
      <c r="N8" s="652" t="s">
        <v>608</v>
      </c>
      <c r="O8" s="651"/>
      <c r="P8" s="731"/>
      <c r="Q8" s="731"/>
      <c r="R8" s="731"/>
      <c r="S8" s="731"/>
      <c r="T8" s="731"/>
      <c r="U8" s="731"/>
      <c r="V8" s="731"/>
    </row>
    <row r="9" spans="2:22" ht="15" x14ac:dyDescent="0.25">
      <c r="C9" s="732" t="s">
        <v>609</v>
      </c>
      <c r="D9" s="733"/>
      <c r="E9" s="653">
        <v>10</v>
      </c>
      <c r="F9" s="654">
        <f>SUMPRODUCT($E$10:$E$12,F10:F12)/100</f>
        <v>5</v>
      </c>
      <c r="G9" s="695">
        <f t="shared" ref="G9:N9" si="0">SUMPRODUCT($E$10:$E$12,G10:G12)/100</f>
        <v>3.9</v>
      </c>
      <c r="H9" s="654">
        <f t="shared" si="0"/>
        <v>2.9</v>
      </c>
      <c r="I9" s="654">
        <f t="shared" si="0"/>
        <v>3.4</v>
      </c>
      <c r="J9" s="654">
        <f t="shared" si="0"/>
        <v>4</v>
      </c>
      <c r="K9" s="654">
        <f t="shared" si="0"/>
        <v>2.4</v>
      </c>
      <c r="L9" s="654">
        <f t="shared" si="0"/>
        <v>2.4</v>
      </c>
      <c r="M9" s="654">
        <f t="shared" si="0"/>
        <v>3.2</v>
      </c>
      <c r="N9" s="654">
        <f t="shared" si="0"/>
        <v>3.2</v>
      </c>
      <c r="O9" s="651"/>
      <c r="P9" s="731"/>
      <c r="Q9" s="731"/>
      <c r="R9" s="731"/>
      <c r="S9" s="731"/>
      <c r="T9" s="731"/>
      <c r="U9" s="731"/>
      <c r="V9" s="731"/>
    </row>
    <row r="10" spans="2:22" x14ac:dyDescent="0.2">
      <c r="C10" s="655"/>
      <c r="D10" s="656" t="s">
        <v>610</v>
      </c>
      <c r="E10" s="657">
        <v>40</v>
      </c>
      <c r="F10" s="657">
        <v>5</v>
      </c>
      <c r="G10" s="696">
        <v>3</v>
      </c>
      <c r="H10" s="657">
        <v>2</v>
      </c>
      <c r="I10" s="657">
        <v>4</v>
      </c>
      <c r="J10" s="657">
        <v>4</v>
      </c>
      <c r="K10" s="657">
        <v>3</v>
      </c>
      <c r="L10" s="657">
        <v>3</v>
      </c>
      <c r="M10" s="657">
        <v>2</v>
      </c>
      <c r="N10" s="657">
        <v>2</v>
      </c>
      <c r="O10" s="651"/>
      <c r="P10" s="731"/>
      <c r="Q10" s="731"/>
      <c r="R10" s="731"/>
      <c r="S10" s="731"/>
      <c r="T10" s="731"/>
      <c r="U10" s="731"/>
      <c r="V10" s="731"/>
    </row>
    <row r="11" spans="2:22" x14ac:dyDescent="0.2">
      <c r="C11" s="655"/>
      <c r="D11" s="656" t="s">
        <v>611</v>
      </c>
      <c r="E11" s="657">
        <v>30</v>
      </c>
      <c r="F11" s="657">
        <v>5</v>
      </c>
      <c r="G11" s="696">
        <v>4</v>
      </c>
      <c r="H11" s="657">
        <v>3</v>
      </c>
      <c r="I11" s="657">
        <v>3</v>
      </c>
      <c r="J11" s="657">
        <v>4</v>
      </c>
      <c r="K11" s="657">
        <v>2</v>
      </c>
      <c r="L11" s="657">
        <v>2</v>
      </c>
      <c r="M11" s="657">
        <v>4</v>
      </c>
      <c r="N11" s="657">
        <v>4</v>
      </c>
      <c r="O11" s="651"/>
      <c r="P11" s="731"/>
      <c r="Q11" s="731"/>
      <c r="R11" s="731"/>
      <c r="S11" s="731"/>
      <c r="T11" s="731"/>
      <c r="U11" s="731"/>
      <c r="V11" s="731"/>
    </row>
    <row r="12" spans="2:22" x14ac:dyDescent="0.2">
      <c r="C12" s="655"/>
      <c r="D12" s="656" t="s">
        <v>612</v>
      </c>
      <c r="E12" s="657">
        <v>30</v>
      </c>
      <c r="F12" s="657">
        <v>5</v>
      </c>
      <c r="G12" s="696">
        <v>5</v>
      </c>
      <c r="H12" s="657">
        <v>4</v>
      </c>
      <c r="I12" s="657">
        <v>3</v>
      </c>
      <c r="J12" s="657">
        <v>4</v>
      </c>
      <c r="K12" s="657">
        <v>2</v>
      </c>
      <c r="L12" s="657">
        <v>2</v>
      </c>
      <c r="M12" s="657">
        <v>4</v>
      </c>
      <c r="N12" s="657">
        <v>4</v>
      </c>
      <c r="O12" s="651"/>
      <c r="P12" s="731"/>
      <c r="Q12" s="731"/>
      <c r="R12" s="731"/>
      <c r="S12" s="731"/>
      <c r="T12" s="731"/>
      <c r="U12" s="731"/>
      <c r="V12" s="731"/>
    </row>
    <row r="13" spans="2:22" ht="15" x14ac:dyDescent="0.25">
      <c r="C13" s="732" t="s">
        <v>613</v>
      </c>
      <c r="D13" s="733"/>
      <c r="E13" s="653">
        <v>20</v>
      </c>
      <c r="F13" s="654">
        <f>SUMPRODUCT($E$14:$E$17,F14:F17)/100</f>
        <v>4.3</v>
      </c>
      <c r="G13" s="654">
        <f t="shared" ref="G13:N13" si="1">SUMPRODUCT($E$14:$E$17,G14:G17)/100</f>
        <v>3.7</v>
      </c>
      <c r="H13" s="654">
        <f t="shared" si="1"/>
        <v>5</v>
      </c>
      <c r="I13" s="654">
        <f t="shared" si="1"/>
        <v>4.5999999999999996</v>
      </c>
      <c r="J13" s="654">
        <f t="shared" si="1"/>
        <v>3.7</v>
      </c>
      <c r="K13" s="654">
        <f t="shared" si="1"/>
        <v>3.9</v>
      </c>
      <c r="L13" s="654">
        <f t="shared" si="1"/>
        <v>3.8</v>
      </c>
      <c r="M13" s="654">
        <f t="shared" si="1"/>
        <v>4.7</v>
      </c>
      <c r="N13" s="654">
        <f t="shared" si="1"/>
        <v>4.0999999999999996</v>
      </c>
      <c r="O13" s="651"/>
      <c r="P13" s="731"/>
      <c r="Q13" s="731"/>
      <c r="R13" s="731"/>
      <c r="S13" s="731"/>
      <c r="T13" s="731"/>
      <c r="U13" s="731"/>
      <c r="V13" s="731"/>
    </row>
    <row r="14" spans="2:22" x14ac:dyDescent="0.2">
      <c r="C14" s="655"/>
      <c r="D14" s="656" t="s">
        <v>614</v>
      </c>
      <c r="E14" s="657">
        <v>30</v>
      </c>
      <c r="F14" s="657">
        <v>4</v>
      </c>
      <c r="G14" s="657">
        <v>4</v>
      </c>
      <c r="H14" s="657">
        <v>5</v>
      </c>
      <c r="I14" s="657">
        <v>4</v>
      </c>
      <c r="J14" s="657">
        <v>4</v>
      </c>
      <c r="K14" s="657">
        <v>3</v>
      </c>
      <c r="L14" s="657">
        <v>3</v>
      </c>
      <c r="M14" s="657">
        <v>4</v>
      </c>
      <c r="N14" s="657">
        <v>4</v>
      </c>
      <c r="O14" s="651"/>
      <c r="P14" s="731"/>
      <c r="Q14" s="731"/>
      <c r="R14" s="731"/>
      <c r="S14" s="731"/>
      <c r="T14" s="731"/>
      <c r="U14" s="731"/>
      <c r="V14" s="731"/>
    </row>
    <row r="15" spans="2:22" x14ac:dyDescent="0.2">
      <c r="C15" s="655"/>
      <c r="D15" s="656" t="s">
        <v>859</v>
      </c>
      <c r="E15" s="657">
        <v>10</v>
      </c>
      <c r="F15" s="657">
        <v>5</v>
      </c>
      <c r="G15" s="657">
        <v>3</v>
      </c>
      <c r="H15" s="657">
        <v>5</v>
      </c>
      <c r="I15" s="657">
        <v>4</v>
      </c>
      <c r="J15" s="657">
        <v>3</v>
      </c>
      <c r="K15" s="657">
        <v>4</v>
      </c>
      <c r="L15" s="657">
        <v>3</v>
      </c>
      <c r="M15" s="657">
        <v>5</v>
      </c>
      <c r="N15" s="657">
        <v>3</v>
      </c>
      <c r="O15" s="651"/>
      <c r="P15" s="731"/>
      <c r="Q15" s="731"/>
      <c r="R15" s="731"/>
      <c r="S15" s="731"/>
      <c r="T15" s="731"/>
      <c r="U15" s="731"/>
      <c r="V15" s="731"/>
    </row>
    <row r="16" spans="2:22" x14ac:dyDescent="0.2">
      <c r="C16" s="655"/>
      <c r="D16" s="656" t="s">
        <v>615</v>
      </c>
      <c r="E16" s="657">
        <v>40</v>
      </c>
      <c r="F16" s="657">
        <v>4</v>
      </c>
      <c r="G16" s="657">
        <v>3</v>
      </c>
      <c r="H16" s="657">
        <v>5</v>
      </c>
      <c r="I16" s="657">
        <v>5</v>
      </c>
      <c r="J16" s="657">
        <v>3</v>
      </c>
      <c r="K16" s="657">
        <v>4</v>
      </c>
      <c r="L16" s="657">
        <v>4</v>
      </c>
      <c r="M16" s="657">
        <v>5</v>
      </c>
      <c r="N16" s="657">
        <v>4</v>
      </c>
      <c r="O16" s="651"/>
      <c r="P16" s="731"/>
      <c r="Q16" s="731"/>
      <c r="R16" s="731"/>
      <c r="S16" s="731"/>
      <c r="T16" s="731"/>
      <c r="U16" s="731"/>
      <c r="V16" s="731"/>
    </row>
    <row r="17" spans="3:22" x14ac:dyDescent="0.2">
      <c r="C17" s="655"/>
      <c r="D17" s="656" t="s">
        <v>616</v>
      </c>
      <c r="E17" s="657">
        <v>20</v>
      </c>
      <c r="F17" s="657">
        <v>5</v>
      </c>
      <c r="G17" s="657">
        <v>5</v>
      </c>
      <c r="H17" s="657">
        <v>5</v>
      </c>
      <c r="I17" s="657">
        <v>5</v>
      </c>
      <c r="J17" s="657">
        <v>5</v>
      </c>
      <c r="K17" s="657">
        <v>5</v>
      </c>
      <c r="L17" s="657">
        <v>5</v>
      </c>
      <c r="M17" s="657">
        <v>5</v>
      </c>
      <c r="N17" s="657">
        <v>5</v>
      </c>
      <c r="O17" s="651"/>
      <c r="P17" s="731"/>
      <c r="Q17" s="731"/>
      <c r="R17" s="731"/>
      <c r="S17" s="731"/>
      <c r="T17" s="731"/>
      <c r="U17" s="731"/>
      <c r="V17" s="731"/>
    </row>
    <row r="18" spans="3:22" ht="15" x14ac:dyDescent="0.25">
      <c r="C18" s="732" t="s">
        <v>617</v>
      </c>
      <c r="D18" s="733"/>
      <c r="E18" s="653">
        <v>10</v>
      </c>
      <c r="F18" s="654">
        <f>SUMPRODUCT($E$19:$E$21,F19:F21)/100</f>
        <v>4.5</v>
      </c>
      <c r="G18" s="654">
        <f t="shared" ref="G18:N18" si="2">SUMPRODUCT($E$19:$E$21,G19:G21)/100</f>
        <v>3.25</v>
      </c>
      <c r="H18" s="654">
        <f t="shared" si="2"/>
        <v>3.75</v>
      </c>
      <c r="I18" s="654">
        <f t="shared" si="2"/>
        <v>3.25</v>
      </c>
      <c r="J18" s="654">
        <f t="shared" si="2"/>
        <v>4</v>
      </c>
      <c r="K18" s="654">
        <f t="shared" si="2"/>
        <v>2.25</v>
      </c>
      <c r="L18" s="654">
        <f t="shared" si="2"/>
        <v>2.75</v>
      </c>
      <c r="M18" s="654">
        <f t="shared" si="2"/>
        <v>3.5</v>
      </c>
      <c r="N18" s="654">
        <f t="shared" si="2"/>
        <v>3.5</v>
      </c>
      <c r="O18" s="651"/>
      <c r="P18" s="731"/>
      <c r="Q18" s="731"/>
      <c r="R18" s="731"/>
      <c r="S18" s="731"/>
      <c r="T18" s="731"/>
      <c r="U18" s="731"/>
      <c r="V18" s="731"/>
    </row>
    <row r="19" spans="3:22" x14ac:dyDescent="0.2">
      <c r="C19" s="655"/>
      <c r="D19" s="656" t="s">
        <v>618</v>
      </c>
      <c r="E19" s="657">
        <v>50</v>
      </c>
      <c r="F19" s="657">
        <v>5</v>
      </c>
      <c r="G19" s="657">
        <v>3</v>
      </c>
      <c r="H19" s="657">
        <v>3</v>
      </c>
      <c r="I19" s="657">
        <v>2</v>
      </c>
      <c r="J19" s="657">
        <v>4</v>
      </c>
      <c r="K19" s="657">
        <v>1</v>
      </c>
      <c r="L19" s="657">
        <v>2</v>
      </c>
      <c r="M19" s="657">
        <v>3</v>
      </c>
      <c r="N19" s="657">
        <v>3</v>
      </c>
      <c r="O19" s="651"/>
      <c r="P19" s="658"/>
      <c r="Q19" s="658"/>
      <c r="R19" s="658"/>
      <c r="S19" s="658"/>
      <c r="T19" s="658"/>
      <c r="U19" s="658"/>
      <c r="V19" s="658"/>
    </row>
    <row r="20" spans="3:22" x14ac:dyDescent="0.2">
      <c r="C20" s="655"/>
      <c r="D20" s="656" t="s">
        <v>619</v>
      </c>
      <c r="E20" s="657">
        <v>25</v>
      </c>
      <c r="F20" s="657">
        <v>4</v>
      </c>
      <c r="G20" s="657">
        <v>4</v>
      </c>
      <c r="H20" s="657">
        <v>4</v>
      </c>
      <c r="I20" s="657">
        <v>4</v>
      </c>
      <c r="J20" s="657">
        <v>4</v>
      </c>
      <c r="K20" s="657">
        <v>3</v>
      </c>
      <c r="L20" s="657">
        <v>3</v>
      </c>
      <c r="M20" s="657">
        <v>4</v>
      </c>
      <c r="N20" s="657">
        <v>4</v>
      </c>
      <c r="O20" s="651"/>
      <c r="P20" s="740" t="s">
        <v>839</v>
      </c>
      <c r="Q20" s="740"/>
      <c r="R20" s="740"/>
      <c r="S20" s="740"/>
      <c r="T20" s="740"/>
      <c r="U20" s="740"/>
      <c r="V20" s="740"/>
    </row>
    <row r="21" spans="3:22" x14ac:dyDescent="0.2">
      <c r="C21" s="655"/>
      <c r="D21" s="656" t="s">
        <v>620</v>
      </c>
      <c r="E21" s="657">
        <v>25</v>
      </c>
      <c r="F21" s="657">
        <v>4</v>
      </c>
      <c r="G21" s="657">
        <v>3</v>
      </c>
      <c r="H21" s="657">
        <v>5</v>
      </c>
      <c r="I21" s="657">
        <v>5</v>
      </c>
      <c r="J21" s="657">
        <v>4</v>
      </c>
      <c r="K21" s="657">
        <v>4</v>
      </c>
      <c r="L21" s="657">
        <v>4</v>
      </c>
      <c r="M21" s="657">
        <v>4</v>
      </c>
      <c r="N21" s="657">
        <v>4</v>
      </c>
      <c r="O21" s="651"/>
      <c r="P21" s="740"/>
      <c r="Q21" s="740"/>
      <c r="R21" s="740"/>
      <c r="S21" s="740"/>
      <c r="T21" s="740"/>
      <c r="U21" s="740"/>
      <c r="V21" s="740"/>
    </row>
    <row r="22" spans="3:22" ht="15" x14ac:dyDescent="0.25">
      <c r="C22" s="732" t="s">
        <v>621</v>
      </c>
      <c r="D22" s="733"/>
      <c r="E22" s="653">
        <v>10</v>
      </c>
      <c r="F22" s="654">
        <f>($E$23*F23)/100</f>
        <v>4</v>
      </c>
      <c r="G22" s="654">
        <f t="shared" ref="G22:N22" si="3">($E$23*G23)/100</f>
        <v>2</v>
      </c>
      <c r="H22" s="654">
        <f t="shared" si="3"/>
        <v>4</v>
      </c>
      <c r="I22" s="654">
        <f t="shared" si="3"/>
        <v>3</v>
      </c>
      <c r="J22" s="654">
        <f t="shared" si="3"/>
        <v>4</v>
      </c>
      <c r="K22" s="654">
        <f t="shared" si="3"/>
        <v>3</v>
      </c>
      <c r="L22" s="654">
        <f t="shared" si="3"/>
        <v>3</v>
      </c>
      <c r="M22" s="654">
        <f t="shared" si="3"/>
        <v>3</v>
      </c>
      <c r="N22" s="654">
        <f t="shared" si="3"/>
        <v>3</v>
      </c>
      <c r="O22" s="651"/>
      <c r="P22" s="740"/>
      <c r="Q22" s="740"/>
      <c r="R22" s="740"/>
      <c r="S22" s="740"/>
      <c r="T22" s="740"/>
      <c r="U22" s="740"/>
      <c r="V22" s="740"/>
    </row>
    <row r="23" spans="3:22" x14ac:dyDescent="0.2">
      <c r="C23" s="655"/>
      <c r="D23" s="656" t="s">
        <v>622</v>
      </c>
      <c r="E23" s="657">
        <v>100</v>
      </c>
      <c r="F23" s="657">
        <v>4</v>
      </c>
      <c r="G23" s="657">
        <v>2</v>
      </c>
      <c r="H23" s="657">
        <v>4</v>
      </c>
      <c r="I23" s="657">
        <v>3</v>
      </c>
      <c r="J23" s="657">
        <v>4</v>
      </c>
      <c r="K23" s="657">
        <v>3</v>
      </c>
      <c r="L23" s="657">
        <v>3</v>
      </c>
      <c r="M23" s="657">
        <v>3</v>
      </c>
      <c r="N23" s="657">
        <v>3</v>
      </c>
      <c r="O23" s="651"/>
      <c r="P23" s="740"/>
      <c r="Q23" s="740"/>
      <c r="R23" s="740"/>
      <c r="S23" s="740"/>
      <c r="T23" s="740"/>
      <c r="U23" s="740"/>
      <c r="V23" s="740"/>
    </row>
    <row r="24" spans="3:22" ht="15" x14ac:dyDescent="0.25">
      <c r="C24" s="732" t="s">
        <v>623</v>
      </c>
      <c r="D24" s="733"/>
      <c r="E24" s="653">
        <v>20</v>
      </c>
      <c r="F24" s="654">
        <f>($E$25*F25)/100</f>
        <v>4</v>
      </c>
      <c r="G24" s="654">
        <f t="shared" ref="G24:N24" si="4">($E$25*G25)/100</f>
        <v>2</v>
      </c>
      <c r="H24" s="654">
        <f t="shared" si="4"/>
        <v>3</v>
      </c>
      <c r="I24" s="654">
        <f t="shared" si="4"/>
        <v>3</v>
      </c>
      <c r="J24" s="654">
        <f t="shared" si="4"/>
        <v>3</v>
      </c>
      <c r="K24" s="654">
        <f t="shared" si="4"/>
        <v>4</v>
      </c>
      <c r="L24" s="654">
        <f t="shared" si="4"/>
        <v>4</v>
      </c>
      <c r="M24" s="654">
        <f t="shared" si="4"/>
        <v>3</v>
      </c>
      <c r="N24" s="654">
        <f t="shared" si="4"/>
        <v>2</v>
      </c>
      <c r="O24" s="651"/>
      <c r="P24" s="740"/>
      <c r="Q24" s="740"/>
      <c r="R24" s="740"/>
      <c r="S24" s="740"/>
      <c r="T24" s="740"/>
      <c r="U24" s="740"/>
      <c r="V24" s="740"/>
    </row>
    <row r="25" spans="3:22" x14ac:dyDescent="0.2">
      <c r="C25" s="655"/>
      <c r="D25" s="656" t="s">
        <v>624</v>
      </c>
      <c r="E25" s="657">
        <v>100</v>
      </c>
      <c r="F25" s="657">
        <v>4</v>
      </c>
      <c r="G25" s="657">
        <v>2</v>
      </c>
      <c r="H25" s="657">
        <v>3</v>
      </c>
      <c r="I25" s="657">
        <v>3</v>
      </c>
      <c r="J25" s="657">
        <v>3</v>
      </c>
      <c r="K25" s="657">
        <v>4</v>
      </c>
      <c r="L25" s="657">
        <v>4</v>
      </c>
      <c r="M25" s="657">
        <v>3</v>
      </c>
      <c r="N25" s="657">
        <v>2</v>
      </c>
      <c r="O25" s="651"/>
      <c r="P25" s="740"/>
      <c r="Q25" s="740"/>
      <c r="R25" s="740"/>
      <c r="S25" s="740"/>
      <c r="T25" s="740"/>
      <c r="U25" s="740"/>
      <c r="V25" s="740"/>
    </row>
    <row r="26" spans="3:22" ht="15" x14ac:dyDescent="0.25">
      <c r="C26" s="732" t="s">
        <v>625</v>
      </c>
      <c r="D26" s="733"/>
      <c r="E26" s="653">
        <v>30</v>
      </c>
      <c r="F26" s="654">
        <f>SUMPRODUCT($E$27:$E$29,F27:F29)/100</f>
        <v>4.0999999999999996</v>
      </c>
      <c r="G26" s="654">
        <f t="shared" ref="G26:N26" si="5">SUMPRODUCT($E$27:$E$29,G27:G29)/100</f>
        <v>3.3</v>
      </c>
      <c r="H26" s="654">
        <f t="shared" si="5"/>
        <v>2.2999999999999998</v>
      </c>
      <c r="I26" s="654">
        <f t="shared" si="5"/>
        <v>2.7</v>
      </c>
      <c r="J26" s="654">
        <f t="shared" si="5"/>
        <v>3.7</v>
      </c>
      <c r="K26" s="654">
        <f t="shared" si="5"/>
        <v>1.6</v>
      </c>
      <c r="L26" s="654">
        <f t="shared" si="5"/>
        <v>2</v>
      </c>
      <c r="M26" s="654">
        <f t="shared" si="5"/>
        <v>3.4</v>
      </c>
      <c r="N26" s="654">
        <f t="shared" si="5"/>
        <v>3</v>
      </c>
      <c r="O26" s="651"/>
      <c r="P26" s="740"/>
      <c r="Q26" s="740"/>
      <c r="R26" s="740"/>
      <c r="S26" s="740"/>
      <c r="T26" s="740"/>
      <c r="U26" s="740"/>
      <c r="V26" s="740"/>
    </row>
    <row r="27" spans="3:22" x14ac:dyDescent="0.2">
      <c r="C27" s="655"/>
      <c r="D27" s="656" t="s">
        <v>626</v>
      </c>
      <c r="E27" s="657">
        <v>40</v>
      </c>
      <c r="F27" s="657">
        <v>5</v>
      </c>
      <c r="G27" s="657">
        <v>3</v>
      </c>
      <c r="H27" s="657">
        <v>2</v>
      </c>
      <c r="I27" s="657">
        <v>3</v>
      </c>
      <c r="J27" s="657">
        <v>4</v>
      </c>
      <c r="K27" s="657">
        <v>1</v>
      </c>
      <c r="L27" s="657">
        <v>2</v>
      </c>
      <c r="M27" s="657">
        <v>4</v>
      </c>
      <c r="N27" s="657">
        <v>3</v>
      </c>
      <c r="O27" s="651"/>
      <c r="P27" s="740"/>
      <c r="Q27" s="740"/>
      <c r="R27" s="740"/>
      <c r="S27" s="740"/>
      <c r="T27" s="740"/>
      <c r="U27" s="740"/>
      <c r="V27" s="740"/>
    </row>
    <row r="28" spans="3:22" x14ac:dyDescent="0.2">
      <c r="C28" s="655"/>
      <c r="D28" s="656" t="s">
        <v>627</v>
      </c>
      <c r="E28" s="657">
        <v>30</v>
      </c>
      <c r="F28" s="657">
        <v>3</v>
      </c>
      <c r="G28" s="657">
        <v>4</v>
      </c>
      <c r="H28" s="657">
        <v>3</v>
      </c>
      <c r="I28" s="657">
        <v>2</v>
      </c>
      <c r="J28" s="657">
        <v>4</v>
      </c>
      <c r="K28" s="657">
        <v>2</v>
      </c>
      <c r="L28" s="657">
        <v>2</v>
      </c>
      <c r="M28" s="657">
        <v>3</v>
      </c>
      <c r="N28" s="657">
        <v>3</v>
      </c>
      <c r="O28" s="651"/>
      <c r="P28" s="740"/>
      <c r="Q28" s="740"/>
      <c r="R28" s="740"/>
      <c r="S28" s="740"/>
      <c r="T28" s="740"/>
      <c r="U28" s="740"/>
      <c r="V28" s="740"/>
    </row>
    <row r="29" spans="3:22" x14ac:dyDescent="0.2">
      <c r="C29" s="655"/>
      <c r="D29" s="656" t="s">
        <v>628</v>
      </c>
      <c r="E29" s="657">
        <v>30</v>
      </c>
      <c r="F29" s="657">
        <v>4</v>
      </c>
      <c r="G29" s="657">
        <v>3</v>
      </c>
      <c r="H29" s="657">
        <v>2</v>
      </c>
      <c r="I29" s="657">
        <v>3</v>
      </c>
      <c r="J29" s="657">
        <v>3</v>
      </c>
      <c r="K29" s="657">
        <v>2</v>
      </c>
      <c r="L29" s="657">
        <v>2</v>
      </c>
      <c r="M29" s="657">
        <v>3</v>
      </c>
      <c r="N29" s="657">
        <v>3</v>
      </c>
      <c r="O29" s="651"/>
      <c r="P29" s="740"/>
      <c r="Q29" s="740"/>
      <c r="R29" s="740"/>
      <c r="S29" s="740"/>
      <c r="T29" s="740"/>
      <c r="U29" s="740"/>
      <c r="V29" s="740"/>
    </row>
    <row r="30" spans="3:22" ht="15" x14ac:dyDescent="0.25">
      <c r="C30" s="732" t="s">
        <v>629</v>
      </c>
      <c r="D30" s="733"/>
      <c r="E30" s="653">
        <v>100</v>
      </c>
      <c r="F30" s="654">
        <f>($E$9*F9+$E$13*F13+$E$18*F18+$E$22*F22+$E$24*F24+$E$26*F26)/100</f>
        <v>4.24</v>
      </c>
      <c r="G30" s="654">
        <f t="shared" ref="G30:N30" si="6">($E$9*G9+$E$13*G13+$E$18*G18+$E$22*G22+$E$24*G24+$E$26*G26)/100</f>
        <v>3.0449999999999999</v>
      </c>
      <c r="H30" s="654">
        <f t="shared" si="6"/>
        <v>3.355</v>
      </c>
      <c r="I30" s="654">
        <f t="shared" si="6"/>
        <v>3.2949999999999999</v>
      </c>
      <c r="J30" s="654">
        <f t="shared" si="6"/>
        <v>3.65</v>
      </c>
      <c r="K30" s="654">
        <f t="shared" si="6"/>
        <v>2.8250000000000002</v>
      </c>
      <c r="L30" s="654">
        <f t="shared" si="6"/>
        <v>2.9750000000000001</v>
      </c>
      <c r="M30" s="654">
        <f t="shared" si="6"/>
        <v>3.53</v>
      </c>
      <c r="N30" s="654">
        <f t="shared" si="6"/>
        <v>3.09</v>
      </c>
      <c r="O30" s="651"/>
      <c r="P30" s="740"/>
      <c r="Q30" s="740"/>
      <c r="R30" s="740"/>
      <c r="S30" s="740"/>
      <c r="T30" s="740"/>
      <c r="U30" s="740"/>
      <c r="V30" s="740"/>
    </row>
    <row r="31" spans="3:22" x14ac:dyDescent="0.2">
      <c r="C31" s="659"/>
      <c r="D31" s="659"/>
      <c r="E31" s="659"/>
      <c r="F31" s="659"/>
      <c r="G31" s="659"/>
      <c r="H31" s="659"/>
      <c r="I31" s="659"/>
      <c r="J31" s="659"/>
      <c r="K31" s="659"/>
      <c r="L31" s="659"/>
      <c r="M31" s="659"/>
      <c r="N31" s="659"/>
      <c r="O31" s="651"/>
      <c r="P31" s="740"/>
      <c r="Q31" s="740"/>
      <c r="R31" s="740"/>
      <c r="S31" s="740"/>
      <c r="T31" s="740"/>
      <c r="U31" s="740"/>
      <c r="V31" s="740"/>
    </row>
    <row r="32" spans="3:22" x14ac:dyDescent="0.2">
      <c r="C32" s="659"/>
      <c r="D32" s="659"/>
      <c r="E32" s="659"/>
      <c r="F32" s="659"/>
      <c r="G32" s="659"/>
      <c r="H32" s="659"/>
      <c r="I32" s="659"/>
      <c r="J32" s="659"/>
      <c r="K32" s="659"/>
      <c r="L32" s="659"/>
      <c r="M32" s="659"/>
      <c r="N32" s="659"/>
      <c r="O32" s="651"/>
      <c r="P32" s="651"/>
      <c r="Q32" s="651"/>
      <c r="R32" s="651"/>
      <c r="S32" s="651"/>
      <c r="T32" s="651"/>
      <c r="U32" s="651"/>
      <c r="V32" s="651"/>
    </row>
    <row r="33" spans="3:22" ht="15" x14ac:dyDescent="0.2">
      <c r="C33" s="659"/>
      <c r="D33" s="659"/>
      <c r="E33" s="734" t="s">
        <v>630</v>
      </c>
      <c r="F33" s="734"/>
      <c r="G33" s="734"/>
      <c r="H33" s="735" t="s">
        <v>631</v>
      </c>
      <c r="I33" s="737" t="s">
        <v>632</v>
      </c>
      <c r="J33" s="738"/>
      <c r="K33" s="738"/>
      <c r="L33" s="739"/>
      <c r="M33" s="660"/>
      <c r="N33" s="660"/>
      <c r="O33" s="651"/>
      <c r="P33" s="651"/>
      <c r="Q33" s="651"/>
      <c r="R33" s="651"/>
      <c r="S33" s="651"/>
      <c r="T33" s="651"/>
      <c r="U33" s="651"/>
      <c r="V33" s="651"/>
    </row>
    <row r="34" spans="3:22" ht="15" x14ac:dyDescent="0.2">
      <c r="C34" s="659"/>
      <c r="D34" s="659"/>
      <c r="E34" s="734"/>
      <c r="F34" s="734"/>
      <c r="G34" s="734"/>
      <c r="H34" s="736"/>
      <c r="I34" s="564" t="str">
        <f>F8</f>
        <v>TDL A</v>
      </c>
      <c r="J34" s="564" t="str">
        <f>G8</f>
        <v>TDL B</v>
      </c>
      <c r="K34" s="564" t="str">
        <f>K8</f>
        <v>TDL F</v>
      </c>
      <c r="L34" s="564" t="str">
        <f>L8</f>
        <v>TDL G</v>
      </c>
      <c r="M34" s="660"/>
      <c r="N34" s="660"/>
      <c r="O34" s="651"/>
      <c r="P34" s="651"/>
      <c r="Q34" s="651"/>
      <c r="R34" s="651"/>
      <c r="S34" s="651"/>
      <c r="T34" s="651"/>
      <c r="U34" s="651"/>
      <c r="V34" s="651"/>
    </row>
    <row r="35" spans="3:22" ht="15" x14ac:dyDescent="0.2">
      <c r="C35" s="659"/>
      <c r="D35" s="659"/>
      <c r="E35" s="741" t="s">
        <v>609</v>
      </c>
      <c r="F35" s="741"/>
      <c r="G35" s="741"/>
      <c r="H35" s="657">
        <f>E9</f>
        <v>10</v>
      </c>
      <c r="I35" s="661">
        <f>F9</f>
        <v>5</v>
      </c>
      <c r="J35" s="661">
        <f>G9</f>
        <v>3.9</v>
      </c>
      <c r="K35" s="661">
        <f>K9</f>
        <v>2.4</v>
      </c>
      <c r="L35" s="661">
        <f>L9</f>
        <v>2.4</v>
      </c>
      <c r="M35" s="660"/>
      <c r="N35" s="660"/>
      <c r="O35" s="651"/>
      <c r="P35" s="651"/>
      <c r="Q35" s="651"/>
      <c r="R35" s="651"/>
      <c r="S35" s="651"/>
      <c r="T35" s="651"/>
      <c r="U35" s="651"/>
      <c r="V35" s="651"/>
    </row>
    <row r="36" spans="3:22" ht="15" x14ac:dyDescent="0.2">
      <c r="C36" s="659"/>
      <c r="D36" s="659"/>
      <c r="E36" s="741" t="s">
        <v>613</v>
      </c>
      <c r="F36" s="741"/>
      <c r="G36" s="741"/>
      <c r="H36" s="657">
        <f>E13</f>
        <v>20</v>
      </c>
      <c r="I36" s="661">
        <f>F13</f>
        <v>4.3</v>
      </c>
      <c r="J36" s="661">
        <f>G13</f>
        <v>3.7</v>
      </c>
      <c r="K36" s="661">
        <f>K13</f>
        <v>3.9</v>
      </c>
      <c r="L36" s="661">
        <f>L13</f>
        <v>3.8</v>
      </c>
      <c r="M36" s="660"/>
      <c r="N36" s="660"/>
      <c r="O36" s="651"/>
      <c r="P36" s="651"/>
      <c r="Q36" s="651"/>
      <c r="R36" s="651"/>
      <c r="S36" s="651"/>
      <c r="T36" s="651"/>
      <c r="U36" s="651"/>
      <c r="V36" s="651"/>
    </row>
    <row r="37" spans="3:22" ht="15" x14ac:dyDescent="0.2">
      <c r="C37" s="659"/>
      <c r="D37" s="659"/>
      <c r="E37" s="741" t="s">
        <v>617</v>
      </c>
      <c r="F37" s="741"/>
      <c r="G37" s="741"/>
      <c r="H37" s="657">
        <f>E18</f>
        <v>10</v>
      </c>
      <c r="I37" s="661">
        <f>F18</f>
        <v>4.5</v>
      </c>
      <c r="J37" s="661">
        <f>G18</f>
        <v>3.25</v>
      </c>
      <c r="K37" s="661">
        <f>K18</f>
        <v>2.25</v>
      </c>
      <c r="L37" s="661">
        <f>L18</f>
        <v>2.75</v>
      </c>
      <c r="M37" s="660"/>
      <c r="N37" s="660"/>
      <c r="O37" s="651"/>
      <c r="P37" s="651"/>
      <c r="Q37" s="651"/>
      <c r="R37" s="651"/>
      <c r="S37" s="651"/>
      <c r="T37" s="651"/>
      <c r="U37" s="651"/>
      <c r="V37" s="651"/>
    </row>
    <row r="38" spans="3:22" ht="15" x14ac:dyDescent="0.2">
      <c r="C38" s="659"/>
      <c r="D38" s="659"/>
      <c r="E38" s="741" t="s">
        <v>621</v>
      </c>
      <c r="F38" s="741"/>
      <c r="G38" s="741"/>
      <c r="H38" s="657">
        <f>E22</f>
        <v>10</v>
      </c>
      <c r="I38" s="661">
        <f>F22</f>
        <v>4</v>
      </c>
      <c r="J38" s="661">
        <f>G22</f>
        <v>2</v>
      </c>
      <c r="K38" s="661">
        <f>K22</f>
        <v>3</v>
      </c>
      <c r="L38" s="661">
        <f>L22</f>
        <v>3</v>
      </c>
      <c r="M38" s="660"/>
      <c r="N38" s="660"/>
      <c r="O38" s="651"/>
      <c r="P38" s="651"/>
      <c r="Q38" s="651"/>
      <c r="R38" s="651"/>
      <c r="S38" s="651"/>
      <c r="T38" s="651"/>
      <c r="U38" s="651"/>
      <c r="V38" s="651"/>
    </row>
    <row r="39" spans="3:22" ht="15" x14ac:dyDescent="0.2">
      <c r="C39" s="659"/>
      <c r="D39" s="659"/>
      <c r="E39" s="741" t="s">
        <v>623</v>
      </c>
      <c r="F39" s="741"/>
      <c r="G39" s="741"/>
      <c r="H39" s="657">
        <f>E24</f>
        <v>20</v>
      </c>
      <c r="I39" s="662">
        <f>F24</f>
        <v>4</v>
      </c>
      <c r="J39" s="662">
        <f>G24</f>
        <v>2</v>
      </c>
      <c r="K39" s="662">
        <f>K24</f>
        <v>4</v>
      </c>
      <c r="L39" s="662">
        <f>L24</f>
        <v>4</v>
      </c>
      <c r="M39" s="660"/>
      <c r="N39" s="660"/>
      <c r="O39" s="651"/>
      <c r="P39" s="651"/>
      <c r="Q39" s="651"/>
      <c r="R39" s="651"/>
      <c r="S39" s="651"/>
      <c r="T39" s="651"/>
      <c r="U39" s="651"/>
      <c r="V39" s="651"/>
    </row>
    <row r="40" spans="3:22" ht="15.75" thickBot="1" x14ac:dyDescent="0.25">
      <c r="C40" s="659"/>
      <c r="D40" s="659"/>
      <c r="E40" s="741" t="s">
        <v>625</v>
      </c>
      <c r="F40" s="741"/>
      <c r="G40" s="741"/>
      <c r="H40" s="663">
        <f>E26</f>
        <v>30</v>
      </c>
      <c r="I40" s="664">
        <f>F26</f>
        <v>4.0999999999999996</v>
      </c>
      <c r="J40" s="664">
        <f>G26</f>
        <v>3.3</v>
      </c>
      <c r="K40" s="664">
        <f>K26</f>
        <v>1.6</v>
      </c>
      <c r="L40" s="664">
        <f>L26</f>
        <v>2</v>
      </c>
      <c r="M40" s="660"/>
      <c r="N40" s="660"/>
      <c r="O40" s="651"/>
      <c r="P40" s="651"/>
      <c r="Q40" s="651"/>
      <c r="R40" s="651"/>
      <c r="S40" s="651"/>
      <c r="T40" s="651"/>
      <c r="U40" s="651"/>
      <c r="V40" s="651"/>
    </row>
    <row r="41" spans="3:22" ht="15.75" x14ac:dyDescent="0.25">
      <c r="C41" s="659"/>
      <c r="D41" s="659"/>
      <c r="E41" s="742" t="s">
        <v>629</v>
      </c>
      <c r="F41" s="742"/>
      <c r="G41" s="742"/>
      <c r="H41" s="665">
        <f>SUM(H35:H40)</f>
        <v>100</v>
      </c>
      <c r="I41" s="565">
        <f>F30</f>
        <v>4.24</v>
      </c>
      <c r="J41" s="566">
        <f>G30</f>
        <v>3.0449999999999999</v>
      </c>
      <c r="K41" s="566">
        <f>K30</f>
        <v>2.8250000000000002</v>
      </c>
      <c r="L41" s="566">
        <f>L30</f>
        <v>2.9750000000000001</v>
      </c>
      <c r="M41" s="660"/>
      <c r="N41" s="660"/>
      <c r="O41" s="651"/>
      <c r="P41" s="651"/>
      <c r="Q41" s="651"/>
      <c r="R41" s="651"/>
      <c r="S41" s="651"/>
      <c r="T41" s="651"/>
      <c r="U41" s="651"/>
      <c r="V41" s="651"/>
    </row>
    <row r="42" spans="3:22" x14ac:dyDescent="0.2">
      <c r="C42" s="659"/>
      <c r="D42" s="659"/>
      <c r="E42" s="659"/>
      <c r="F42" s="659"/>
      <c r="G42" s="659"/>
      <c r="H42" s="659"/>
      <c r="I42" s="659"/>
      <c r="J42" s="659"/>
      <c r="K42" s="659"/>
      <c r="L42" s="659"/>
      <c r="M42" s="659"/>
      <c r="N42" s="659"/>
      <c r="O42" s="651"/>
      <c r="P42" s="651"/>
      <c r="Q42" s="651"/>
      <c r="R42" s="651"/>
      <c r="S42" s="651"/>
      <c r="T42" s="651"/>
      <c r="U42" s="651"/>
      <c r="V42" s="651"/>
    </row>
    <row r="43" spans="3:22" x14ac:dyDescent="0.2">
      <c r="C43" s="659"/>
      <c r="D43" s="659"/>
      <c r="E43" s="659"/>
      <c r="F43" s="659"/>
      <c r="G43" s="659"/>
      <c r="H43" s="659"/>
      <c r="I43" s="659"/>
      <c r="J43" s="659"/>
      <c r="K43" s="659"/>
      <c r="L43" s="659"/>
      <c r="M43" s="659"/>
      <c r="N43" s="659"/>
      <c r="O43" s="651"/>
      <c r="P43" s="651"/>
      <c r="Q43" s="651"/>
      <c r="R43" s="651"/>
      <c r="S43" s="651"/>
      <c r="T43" s="651"/>
      <c r="U43" s="651"/>
      <c r="V43" s="651"/>
    </row>
    <row r="44" spans="3:22" ht="15" x14ac:dyDescent="0.2">
      <c r="C44" s="659"/>
      <c r="D44" s="659"/>
      <c r="E44" s="734" t="s">
        <v>630</v>
      </c>
      <c r="F44" s="734"/>
      <c r="G44" s="734"/>
      <c r="H44" s="735" t="s">
        <v>631</v>
      </c>
      <c r="I44" s="737" t="s">
        <v>633</v>
      </c>
      <c r="J44" s="738"/>
      <c r="K44" s="738"/>
      <c r="L44" s="738"/>
      <c r="M44" s="739"/>
      <c r="N44" s="660"/>
      <c r="O44" s="651"/>
      <c r="P44" s="651"/>
      <c r="Q44" s="651"/>
      <c r="R44" s="651"/>
      <c r="S44" s="651"/>
      <c r="T44" s="651"/>
      <c r="U44" s="651"/>
      <c r="V44" s="651"/>
    </row>
    <row r="45" spans="3:22" ht="15" x14ac:dyDescent="0.2">
      <c r="C45" s="659"/>
      <c r="D45" s="659"/>
      <c r="E45" s="734"/>
      <c r="F45" s="734"/>
      <c r="G45" s="734"/>
      <c r="H45" s="736"/>
      <c r="I45" s="564" t="str">
        <f t="shared" ref="I45:K46" si="7">H8</f>
        <v>TDL C</v>
      </c>
      <c r="J45" s="564" t="str">
        <f t="shared" si="7"/>
        <v>TDL D</v>
      </c>
      <c r="K45" s="564" t="str">
        <f t="shared" si="7"/>
        <v>TDL E</v>
      </c>
      <c r="L45" s="564" t="str">
        <f>M8</f>
        <v>TDL H</v>
      </c>
      <c r="M45" s="564" t="str">
        <f>N8</f>
        <v>TDL I</v>
      </c>
      <c r="N45" s="660"/>
      <c r="O45" s="651"/>
      <c r="P45" s="651"/>
      <c r="Q45" s="651"/>
      <c r="R45" s="651"/>
      <c r="S45" s="651"/>
      <c r="T45" s="651"/>
      <c r="U45" s="651"/>
      <c r="V45" s="651"/>
    </row>
    <row r="46" spans="3:22" ht="15" x14ac:dyDescent="0.2">
      <c r="C46" s="659"/>
      <c r="D46" s="659"/>
      <c r="E46" s="741" t="s">
        <v>609</v>
      </c>
      <c r="F46" s="741"/>
      <c r="G46" s="741"/>
      <c r="H46" s="657">
        <f>E9</f>
        <v>10</v>
      </c>
      <c r="I46" s="661">
        <f t="shared" si="7"/>
        <v>2.9</v>
      </c>
      <c r="J46" s="661">
        <f t="shared" si="7"/>
        <v>3.4</v>
      </c>
      <c r="K46" s="661">
        <f t="shared" si="7"/>
        <v>4</v>
      </c>
      <c r="L46" s="661">
        <f>M9</f>
        <v>3.2</v>
      </c>
      <c r="M46" s="661">
        <f>N9</f>
        <v>3.2</v>
      </c>
      <c r="N46" s="660"/>
      <c r="O46" s="651"/>
      <c r="P46" s="651"/>
      <c r="Q46" s="651"/>
      <c r="R46" s="651"/>
      <c r="S46" s="651"/>
      <c r="T46" s="651"/>
      <c r="U46" s="651"/>
      <c r="V46" s="651"/>
    </row>
    <row r="47" spans="3:22" ht="15" x14ac:dyDescent="0.2">
      <c r="C47" s="659"/>
      <c r="D47" s="659"/>
      <c r="E47" s="741" t="s">
        <v>613</v>
      </c>
      <c r="F47" s="741"/>
      <c r="G47" s="741"/>
      <c r="H47" s="657">
        <f>E13</f>
        <v>20</v>
      </c>
      <c r="I47" s="661">
        <f>H13</f>
        <v>5</v>
      </c>
      <c r="J47" s="661">
        <f>I13</f>
        <v>4.5999999999999996</v>
      </c>
      <c r="K47" s="661">
        <f>J13</f>
        <v>3.7</v>
      </c>
      <c r="L47" s="661">
        <f>M13</f>
        <v>4.7</v>
      </c>
      <c r="M47" s="661">
        <f>N13</f>
        <v>4.0999999999999996</v>
      </c>
      <c r="N47" s="660"/>
      <c r="O47" s="651"/>
      <c r="P47" s="651"/>
      <c r="Q47" s="651"/>
      <c r="R47" s="651"/>
      <c r="S47" s="651"/>
      <c r="T47" s="651"/>
      <c r="U47" s="651"/>
      <c r="V47" s="651"/>
    </row>
    <row r="48" spans="3:22" ht="15" x14ac:dyDescent="0.2">
      <c r="C48" s="659"/>
      <c r="D48" s="659"/>
      <c r="E48" s="741" t="s">
        <v>617</v>
      </c>
      <c r="F48" s="741"/>
      <c r="G48" s="741"/>
      <c r="H48" s="657">
        <f>E18</f>
        <v>10</v>
      </c>
      <c r="I48" s="661">
        <f>H18</f>
        <v>3.75</v>
      </c>
      <c r="J48" s="661">
        <f>I18</f>
        <v>3.25</v>
      </c>
      <c r="K48" s="661">
        <f>J18</f>
        <v>4</v>
      </c>
      <c r="L48" s="661">
        <f>M18</f>
        <v>3.5</v>
      </c>
      <c r="M48" s="661">
        <f>N18</f>
        <v>3.5</v>
      </c>
      <c r="N48" s="660"/>
      <c r="O48" s="651"/>
      <c r="P48" s="651"/>
      <c r="Q48" s="651"/>
      <c r="R48" s="651"/>
      <c r="S48" s="651"/>
      <c r="T48" s="651"/>
      <c r="U48" s="651"/>
      <c r="V48" s="651"/>
    </row>
    <row r="49" spans="3:22" ht="15" x14ac:dyDescent="0.2">
      <c r="C49" s="659"/>
      <c r="D49" s="659"/>
      <c r="E49" s="741" t="s">
        <v>621</v>
      </c>
      <c r="F49" s="741"/>
      <c r="G49" s="741"/>
      <c r="H49" s="657">
        <f>E22</f>
        <v>10</v>
      </c>
      <c r="I49" s="661">
        <f>H22</f>
        <v>4</v>
      </c>
      <c r="J49" s="661">
        <f>I22</f>
        <v>3</v>
      </c>
      <c r="K49" s="661">
        <f>J22</f>
        <v>4</v>
      </c>
      <c r="L49" s="661">
        <f>M22</f>
        <v>3</v>
      </c>
      <c r="M49" s="661">
        <f>N22</f>
        <v>3</v>
      </c>
      <c r="N49" s="660"/>
      <c r="O49" s="651"/>
      <c r="P49" s="651"/>
      <c r="Q49" s="651"/>
      <c r="R49" s="651"/>
      <c r="S49" s="651"/>
      <c r="T49" s="651"/>
      <c r="U49" s="651"/>
      <c r="V49" s="651"/>
    </row>
    <row r="50" spans="3:22" ht="15" x14ac:dyDescent="0.2">
      <c r="C50" s="659"/>
      <c r="D50" s="659"/>
      <c r="E50" s="741" t="s">
        <v>623</v>
      </c>
      <c r="F50" s="741"/>
      <c r="G50" s="741"/>
      <c r="H50" s="657">
        <f>E24</f>
        <v>20</v>
      </c>
      <c r="I50" s="662">
        <f>H24</f>
        <v>3</v>
      </c>
      <c r="J50" s="662">
        <f>I24</f>
        <v>3</v>
      </c>
      <c r="K50" s="662">
        <f>J24</f>
        <v>3</v>
      </c>
      <c r="L50" s="662">
        <f>M24</f>
        <v>3</v>
      </c>
      <c r="M50" s="662">
        <f>N24</f>
        <v>2</v>
      </c>
      <c r="N50" s="660"/>
      <c r="O50" s="651"/>
      <c r="P50" s="651"/>
      <c r="Q50" s="651"/>
      <c r="R50" s="651"/>
      <c r="S50" s="651"/>
      <c r="T50" s="651"/>
      <c r="U50" s="651"/>
      <c r="V50" s="651"/>
    </row>
    <row r="51" spans="3:22" ht="15.75" thickBot="1" x14ac:dyDescent="0.25">
      <c r="C51" s="659"/>
      <c r="D51" s="659"/>
      <c r="E51" s="741" t="s">
        <v>625</v>
      </c>
      <c r="F51" s="741"/>
      <c r="G51" s="741"/>
      <c r="H51" s="663">
        <f>E26</f>
        <v>30</v>
      </c>
      <c r="I51" s="664">
        <f>H26</f>
        <v>2.2999999999999998</v>
      </c>
      <c r="J51" s="664">
        <f>I26</f>
        <v>2.7</v>
      </c>
      <c r="K51" s="664">
        <f>J26</f>
        <v>3.7</v>
      </c>
      <c r="L51" s="664">
        <f>M26</f>
        <v>3.4</v>
      </c>
      <c r="M51" s="664">
        <f>N26</f>
        <v>3</v>
      </c>
      <c r="N51" s="660"/>
      <c r="O51" s="651"/>
      <c r="P51" s="651"/>
      <c r="Q51" s="651"/>
      <c r="R51" s="651"/>
      <c r="S51" s="651"/>
      <c r="T51" s="651"/>
      <c r="U51" s="651"/>
      <c r="V51" s="651"/>
    </row>
    <row r="52" spans="3:22" ht="15.75" x14ac:dyDescent="0.25">
      <c r="C52" s="659"/>
      <c r="D52" s="659"/>
      <c r="E52" s="754" t="s">
        <v>629</v>
      </c>
      <c r="F52" s="755"/>
      <c r="G52" s="756"/>
      <c r="H52" s="665">
        <f>SUM(H46:H51)</f>
        <v>100</v>
      </c>
      <c r="I52" s="666">
        <f>H30</f>
        <v>3.355</v>
      </c>
      <c r="J52" s="666">
        <f>I30</f>
        <v>3.2949999999999999</v>
      </c>
      <c r="K52" s="565">
        <f>J30</f>
        <v>3.65</v>
      </c>
      <c r="L52" s="565">
        <f>M30</f>
        <v>3.53</v>
      </c>
      <c r="M52" s="666">
        <f>N30</f>
        <v>3.09</v>
      </c>
      <c r="N52" s="660"/>
      <c r="O52" s="651"/>
      <c r="P52" s="651"/>
      <c r="Q52" s="651"/>
      <c r="R52" s="651"/>
      <c r="S52" s="651"/>
      <c r="T52" s="651"/>
      <c r="U52" s="651"/>
      <c r="V52" s="651"/>
    </row>
  </sheetData>
  <mergeCells count="36">
    <mergeCell ref="E50:G50"/>
    <mergeCell ref="E51:G51"/>
    <mergeCell ref="E52:G52"/>
    <mergeCell ref="H44:H45"/>
    <mergeCell ref="I44:M44"/>
    <mergeCell ref="E46:G46"/>
    <mergeCell ref="E48:G48"/>
    <mergeCell ref="E49:G49"/>
    <mergeCell ref="E47:G47"/>
    <mergeCell ref="E40:G40"/>
    <mergeCell ref="E41:G41"/>
    <mergeCell ref="E44:G45"/>
    <mergeCell ref="B1:D1"/>
    <mergeCell ref="B2:D2"/>
    <mergeCell ref="C7:D8"/>
    <mergeCell ref="E7:E8"/>
    <mergeCell ref="F7:N7"/>
    <mergeCell ref="E35:G35"/>
    <mergeCell ref="E36:G36"/>
    <mergeCell ref="E37:G37"/>
    <mergeCell ref="E38:G38"/>
    <mergeCell ref="E39:G39"/>
    <mergeCell ref="E3:J3"/>
    <mergeCell ref="E4:J4"/>
    <mergeCell ref="P7:V18"/>
    <mergeCell ref="C9:D9"/>
    <mergeCell ref="C13:D13"/>
    <mergeCell ref="C18:D18"/>
    <mergeCell ref="E33:G34"/>
    <mergeCell ref="H33:H34"/>
    <mergeCell ref="I33:L33"/>
    <mergeCell ref="P20:V31"/>
    <mergeCell ref="C22:D22"/>
    <mergeCell ref="C24:D24"/>
    <mergeCell ref="C26:D26"/>
    <mergeCell ref="C30:D30"/>
  </mergeCells>
  <conditionalFormatting sqref="E9">
    <cfRule type="expression" dxfId="16" priority="4">
      <formula>SUM($E$10:$E$12)&lt;&gt;100</formula>
    </cfRule>
  </conditionalFormatting>
  <conditionalFormatting sqref="E13">
    <cfRule type="expression" dxfId="15" priority="3">
      <formula>SUM($E$14:$E$17)&lt;&gt;100</formula>
    </cfRule>
  </conditionalFormatting>
  <conditionalFormatting sqref="E18">
    <cfRule type="expression" dxfId="14" priority="2">
      <formula>SUM($E$19:$E$21)&lt;&gt;100</formula>
    </cfRule>
  </conditionalFormatting>
  <conditionalFormatting sqref="E26">
    <cfRule type="expression" dxfId="13" priority="1">
      <formula>SUM($E$27:$E$29)&lt;&gt;100</formula>
    </cfRule>
  </conditionalFormatting>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4ACC-6727-4936-A8CF-36CE4B97FB74}">
  <sheetPr codeName="Tabelle12"/>
  <dimension ref="B1:R44"/>
  <sheetViews>
    <sheetView workbookViewId="0">
      <selection activeCell="B1" sqref="B1:E1"/>
    </sheetView>
  </sheetViews>
  <sheetFormatPr baseColWidth="10" defaultColWidth="11" defaultRowHeight="14.25" x14ac:dyDescent="0.2"/>
  <cols>
    <col min="1" max="1" width="2.625" style="143" customWidth="1"/>
    <col min="2" max="2" width="11.625" style="143" customWidth="1"/>
    <col min="3" max="3" width="3" style="143" customWidth="1"/>
    <col min="4" max="18" width="11.375" style="143" bestFit="1" customWidth="1"/>
    <col min="19" max="16384" width="11" style="143"/>
  </cols>
  <sheetData>
    <row r="1" spans="2:18" ht="18" x14ac:dyDescent="0.2">
      <c r="B1" s="743" t="s">
        <v>634</v>
      </c>
      <c r="C1" s="743"/>
      <c r="D1" s="743"/>
      <c r="E1" s="743"/>
    </row>
    <row r="2" spans="2:18" ht="18" x14ac:dyDescent="0.2">
      <c r="B2" s="744" t="s">
        <v>635</v>
      </c>
      <c r="C2" s="744"/>
      <c r="D2" s="744"/>
      <c r="E2" s="744"/>
    </row>
    <row r="3" spans="2:18" ht="18" x14ac:dyDescent="0.2">
      <c r="D3" s="639"/>
      <c r="E3" s="639"/>
      <c r="F3" s="639"/>
    </row>
    <row r="4" spans="2:18" ht="15" thickBot="1" x14ac:dyDescent="0.25"/>
    <row r="5" spans="2:18" ht="15.75" thickBot="1" x14ac:dyDescent="0.3">
      <c r="D5" s="757" t="s">
        <v>600</v>
      </c>
      <c r="E5" s="758"/>
      <c r="F5" s="758"/>
      <c r="G5" s="758"/>
      <c r="H5" s="758"/>
      <c r="I5" s="758"/>
      <c r="J5" s="758"/>
      <c r="K5" s="758"/>
      <c r="L5" s="758"/>
      <c r="M5" s="758"/>
      <c r="N5" s="758"/>
      <c r="O5" s="758"/>
      <c r="P5" s="758"/>
      <c r="Q5" s="758"/>
      <c r="R5" s="759"/>
    </row>
    <row r="6" spans="2:18" s="667" customFormat="1" ht="42.75" x14ac:dyDescent="0.2">
      <c r="D6" s="760" t="s">
        <v>609</v>
      </c>
      <c r="E6" s="761"/>
      <c r="F6" s="762"/>
      <c r="G6" s="760" t="s">
        <v>613</v>
      </c>
      <c r="H6" s="761"/>
      <c r="I6" s="761"/>
      <c r="J6" s="762"/>
      <c r="K6" s="760" t="s">
        <v>617</v>
      </c>
      <c r="L6" s="761"/>
      <c r="M6" s="762"/>
      <c r="N6" s="668" t="s">
        <v>646</v>
      </c>
      <c r="O6" s="668" t="s">
        <v>647</v>
      </c>
      <c r="P6" s="760" t="s">
        <v>625</v>
      </c>
      <c r="Q6" s="761"/>
      <c r="R6" s="762"/>
    </row>
    <row r="7" spans="2:18" ht="57.75" thickBot="1" x14ac:dyDescent="0.25">
      <c r="B7" s="669" t="s">
        <v>648</v>
      </c>
      <c r="D7" s="670" t="s">
        <v>610</v>
      </c>
      <c r="E7" s="671" t="s">
        <v>636</v>
      </c>
      <c r="F7" s="672" t="s">
        <v>637</v>
      </c>
      <c r="G7" s="670" t="s">
        <v>638</v>
      </c>
      <c r="H7" s="671" t="s">
        <v>639</v>
      </c>
      <c r="I7" s="671" t="s">
        <v>640</v>
      </c>
      <c r="J7" s="672" t="s">
        <v>616</v>
      </c>
      <c r="K7" s="670" t="s">
        <v>641</v>
      </c>
      <c r="L7" s="671" t="s">
        <v>619</v>
      </c>
      <c r="M7" s="672" t="s">
        <v>620</v>
      </c>
      <c r="N7" s="673" t="s">
        <v>642</v>
      </c>
      <c r="O7" s="673" t="s">
        <v>643</v>
      </c>
      <c r="P7" s="670" t="s">
        <v>644</v>
      </c>
      <c r="Q7" s="671" t="s">
        <v>627</v>
      </c>
      <c r="R7" s="672" t="s">
        <v>645</v>
      </c>
    </row>
    <row r="8" spans="2:18" ht="15" thickBot="1" x14ac:dyDescent="0.25">
      <c r="B8" s="142"/>
      <c r="D8" s="674">
        <f>MAX(D11:D27)</f>
        <v>5</v>
      </c>
      <c r="E8" s="674">
        <f t="shared" ref="E8:R8" si="0">MAX(E11:E27)</f>
        <v>5</v>
      </c>
      <c r="F8" s="674">
        <f t="shared" si="0"/>
        <v>5</v>
      </c>
      <c r="G8" s="674">
        <f t="shared" si="0"/>
        <v>5</v>
      </c>
      <c r="H8" s="674">
        <f t="shared" si="0"/>
        <v>5</v>
      </c>
      <c r="I8" s="674">
        <f t="shared" si="0"/>
        <v>5</v>
      </c>
      <c r="J8" s="674">
        <f t="shared" si="0"/>
        <v>5</v>
      </c>
      <c r="K8" s="674">
        <f t="shared" si="0"/>
        <v>5</v>
      </c>
      <c r="L8" s="674">
        <f t="shared" si="0"/>
        <v>5</v>
      </c>
      <c r="M8" s="674">
        <f t="shared" si="0"/>
        <v>5</v>
      </c>
      <c r="N8" s="674">
        <f t="shared" si="0"/>
        <v>5</v>
      </c>
      <c r="O8" s="674">
        <f t="shared" si="0"/>
        <v>5</v>
      </c>
      <c r="P8" s="674">
        <f t="shared" si="0"/>
        <v>5</v>
      </c>
      <c r="Q8" s="674">
        <f t="shared" si="0"/>
        <v>5</v>
      </c>
      <c r="R8" s="674">
        <f t="shared" si="0"/>
        <v>5</v>
      </c>
    </row>
    <row r="9" spans="2:18" ht="15" thickBot="1" x14ac:dyDescent="0.25">
      <c r="B9" s="142"/>
      <c r="D9" s="675">
        <f t="shared" ref="D9:R9" si="1">AVERAGE(D11:D27)</f>
        <v>4.7777777777777777</v>
      </c>
      <c r="E9" s="675">
        <f t="shared" si="1"/>
        <v>4.7777777777777777</v>
      </c>
      <c r="F9" s="675">
        <f t="shared" si="1"/>
        <v>4.7777777777777777</v>
      </c>
      <c r="G9" s="675">
        <f t="shared" si="1"/>
        <v>4</v>
      </c>
      <c r="H9" s="675">
        <f t="shared" si="1"/>
        <v>4.8888888888888893</v>
      </c>
      <c r="I9" s="675">
        <f t="shared" si="1"/>
        <v>4.1111111111111107</v>
      </c>
      <c r="J9" s="675">
        <f t="shared" si="1"/>
        <v>4.8888888888888893</v>
      </c>
      <c r="K9" s="675">
        <f t="shared" si="1"/>
        <v>4.7777777777777777</v>
      </c>
      <c r="L9" s="675">
        <f t="shared" si="1"/>
        <v>4</v>
      </c>
      <c r="M9" s="675">
        <f t="shared" si="1"/>
        <v>4</v>
      </c>
      <c r="N9" s="675">
        <f t="shared" si="1"/>
        <v>4</v>
      </c>
      <c r="O9" s="675">
        <f t="shared" si="1"/>
        <v>4.1111111111111107</v>
      </c>
      <c r="P9" s="675">
        <f t="shared" si="1"/>
        <v>4.7777777777777777</v>
      </c>
      <c r="Q9" s="675">
        <f t="shared" si="1"/>
        <v>3.2222222222222223</v>
      </c>
      <c r="R9" s="675">
        <f t="shared" si="1"/>
        <v>3.6666666666666665</v>
      </c>
    </row>
    <row r="10" spans="2:18" ht="15" thickBot="1" x14ac:dyDescent="0.25">
      <c r="B10" s="142"/>
      <c r="D10" s="674">
        <f>MIN(D11:D27)</f>
        <v>4</v>
      </c>
      <c r="E10" s="674">
        <f t="shared" ref="E10:R10" si="2">MIN(E11:E27)</f>
        <v>4</v>
      </c>
      <c r="F10" s="674">
        <f t="shared" si="2"/>
        <v>4</v>
      </c>
      <c r="G10" s="674">
        <f t="shared" si="2"/>
        <v>3</v>
      </c>
      <c r="H10" s="674">
        <f t="shared" si="2"/>
        <v>4</v>
      </c>
      <c r="I10" s="674">
        <f t="shared" si="2"/>
        <v>2</v>
      </c>
      <c r="J10" s="674">
        <f t="shared" si="2"/>
        <v>4</v>
      </c>
      <c r="K10" s="674">
        <f t="shared" si="2"/>
        <v>4</v>
      </c>
      <c r="L10" s="674">
        <f t="shared" si="2"/>
        <v>2</v>
      </c>
      <c r="M10" s="674">
        <f t="shared" si="2"/>
        <v>2</v>
      </c>
      <c r="N10" s="674">
        <f t="shared" si="2"/>
        <v>2</v>
      </c>
      <c r="O10" s="674">
        <f t="shared" si="2"/>
        <v>2</v>
      </c>
      <c r="P10" s="674">
        <f t="shared" si="2"/>
        <v>4</v>
      </c>
      <c r="Q10" s="674">
        <f t="shared" si="2"/>
        <v>2</v>
      </c>
      <c r="R10" s="674">
        <f t="shared" si="2"/>
        <v>2</v>
      </c>
    </row>
    <row r="11" spans="2:18" x14ac:dyDescent="0.2">
      <c r="B11" s="559" t="s">
        <v>92</v>
      </c>
      <c r="D11" s="676">
        <v>5</v>
      </c>
      <c r="E11" s="677">
        <v>4</v>
      </c>
      <c r="F11" s="678">
        <v>5</v>
      </c>
      <c r="G11" s="676">
        <v>4</v>
      </c>
      <c r="H11" s="677">
        <v>5</v>
      </c>
      <c r="I11" s="677">
        <v>4</v>
      </c>
      <c r="J11" s="678">
        <v>5</v>
      </c>
      <c r="K11" s="676">
        <v>5</v>
      </c>
      <c r="L11" s="677">
        <v>4</v>
      </c>
      <c r="M11" s="678">
        <v>4</v>
      </c>
      <c r="N11" s="679">
        <v>4</v>
      </c>
      <c r="O11" s="679">
        <v>4</v>
      </c>
      <c r="P11" s="676">
        <v>5</v>
      </c>
      <c r="Q11" s="677">
        <v>3</v>
      </c>
      <c r="R11" s="678">
        <v>4</v>
      </c>
    </row>
    <row r="12" spans="2:18" x14ac:dyDescent="0.2">
      <c r="B12" s="559" t="s">
        <v>93</v>
      </c>
      <c r="D12" s="680">
        <v>4</v>
      </c>
      <c r="E12" s="559">
        <v>5</v>
      </c>
      <c r="F12" s="681">
        <v>4</v>
      </c>
      <c r="G12" s="680">
        <v>5</v>
      </c>
      <c r="H12" s="559">
        <v>5</v>
      </c>
      <c r="I12" s="559">
        <v>2</v>
      </c>
      <c r="J12" s="681">
        <v>5</v>
      </c>
      <c r="K12" s="680">
        <v>5</v>
      </c>
      <c r="L12" s="559">
        <v>4</v>
      </c>
      <c r="M12" s="681">
        <v>5</v>
      </c>
      <c r="N12" s="682">
        <v>4</v>
      </c>
      <c r="O12" s="682">
        <v>3</v>
      </c>
      <c r="P12" s="680">
        <v>5</v>
      </c>
      <c r="Q12" s="559">
        <v>2</v>
      </c>
      <c r="R12" s="681">
        <v>3</v>
      </c>
    </row>
    <row r="13" spans="2:18" x14ac:dyDescent="0.2">
      <c r="B13" s="559" t="s">
        <v>94</v>
      </c>
      <c r="D13" s="680">
        <v>5</v>
      </c>
      <c r="E13" s="559">
        <v>5</v>
      </c>
      <c r="F13" s="681">
        <v>5</v>
      </c>
      <c r="G13" s="680">
        <v>3</v>
      </c>
      <c r="H13" s="559">
        <v>5</v>
      </c>
      <c r="I13" s="559">
        <v>5</v>
      </c>
      <c r="J13" s="681">
        <v>4</v>
      </c>
      <c r="K13" s="680">
        <v>5</v>
      </c>
      <c r="L13" s="559">
        <v>5</v>
      </c>
      <c r="M13" s="681">
        <v>3</v>
      </c>
      <c r="N13" s="682">
        <v>4</v>
      </c>
      <c r="O13" s="682">
        <v>3</v>
      </c>
      <c r="P13" s="680">
        <v>5</v>
      </c>
      <c r="Q13" s="559">
        <v>4</v>
      </c>
      <c r="R13" s="681">
        <v>3</v>
      </c>
    </row>
    <row r="14" spans="2:18" x14ac:dyDescent="0.2">
      <c r="B14" s="559" t="s">
        <v>323</v>
      </c>
      <c r="D14" s="680">
        <v>5</v>
      </c>
      <c r="E14" s="559">
        <v>5</v>
      </c>
      <c r="F14" s="681">
        <v>5</v>
      </c>
      <c r="G14" s="680">
        <v>5</v>
      </c>
      <c r="H14" s="559">
        <v>4</v>
      </c>
      <c r="I14" s="559">
        <v>5</v>
      </c>
      <c r="J14" s="681">
        <v>5</v>
      </c>
      <c r="K14" s="680">
        <v>4</v>
      </c>
      <c r="L14" s="559">
        <v>5</v>
      </c>
      <c r="M14" s="681">
        <v>2</v>
      </c>
      <c r="N14" s="682">
        <v>5</v>
      </c>
      <c r="O14" s="682">
        <v>5</v>
      </c>
      <c r="P14" s="680">
        <v>5</v>
      </c>
      <c r="Q14" s="559">
        <v>5</v>
      </c>
      <c r="R14" s="681">
        <v>4</v>
      </c>
    </row>
    <row r="15" spans="2:18" x14ac:dyDescent="0.2">
      <c r="B15" s="559" t="s">
        <v>324</v>
      </c>
      <c r="D15" s="680">
        <v>5</v>
      </c>
      <c r="E15" s="559">
        <v>5</v>
      </c>
      <c r="F15" s="681">
        <v>5</v>
      </c>
      <c r="G15" s="680">
        <v>5</v>
      </c>
      <c r="H15" s="559">
        <v>5</v>
      </c>
      <c r="I15" s="559">
        <v>3</v>
      </c>
      <c r="J15" s="681">
        <v>5</v>
      </c>
      <c r="K15" s="680">
        <v>5</v>
      </c>
      <c r="L15" s="559">
        <v>3</v>
      </c>
      <c r="M15" s="681">
        <v>4</v>
      </c>
      <c r="N15" s="682">
        <v>5</v>
      </c>
      <c r="O15" s="682">
        <v>5</v>
      </c>
      <c r="P15" s="680">
        <v>4</v>
      </c>
      <c r="Q15" s="559">
        <v>2</v>
      </c>
      <c r="R15" s="681">
        <v>5</v>
      </c>
    </row>
    <row r="16" spans="2:18" x14ac:dyDescent="0.2">
      <c r="B16" s="559" t="s">
        <v>325</v>
      </c>
      <c r="D16" s="680">
        <v>5</v>
      </c>
      <c r="E16" s="559">
        <v>4</v>
      </c>
      <c r="F16" s="681">
        <v>5</v>
      </c>
      <c r="G16" s="680">
        <v>4</v>
      </c>
      <c r="H16" s="559">
        <v>5</v>
      </c>
      <c r="I16" s="559">
        <v>4</v>
      </c>
      <c r="J16" s="681">
        <v>5</v>
      </c>
      <c r="K16" s="680">
        <v>5</v>
      </c>
      <c r="L16" s="559">
        <v>5</v>
      </c>
      <c r="M16" s="681">
        <v>4</v>
      </c>
      <c r="N16" s="682">
        <v>4</v>
      </c>
      <c r="O16" s="682">
        <v>5</v>
      </c>
      <c r="P16" s="680">
        <v>5</v>
      </c>
      <c r="Q16" s="559">
        <v>2</v>
      </c>
      <c r="R16" s="681">
        <v>2</v>
      </c>
    </row>
    <row r="17" spans="2:18" x14ac:dyDescent="0.2">
      <c r="B17" s="559" t="s">
        <v>326</v>
      </c>
      <c r="D17" s="680">
        <v>5</v>
      </c>
      <c r="E17" s="559">
        <v>5</v>
      </c>
      <c r="F17" s="681">
        <v>5</v>
      </c>
      <c r="G17" s="680">
        <v>4</v>
      </c>
      <c r="H17" s="559">
        <v>5</v>
      </c>
      <c r="I17" s="559">
        <v>5</v>
      </c>
      <c r="J17" s="681">
        <v>5</v>
      </c>
      <c r="K17" s="680">
        <v>5</v>
      </c>
      <c r="L17" s="559">
        <v>2</v>
      </c>
      <c r="M17" s="681">
        <v>5</v>
      </c>
      <c r="N17" s="682">
        <v>3</v>
      </c>
      <c r="O17" s="682">
        <v>2</v>
      </c>
      <c r="P17" s="680">
        <v>5</v>
      </c>
      <c r="Q17" s="559">
        <v>5</v>
      </c>
      <c r="R17" s="681">
        <v>4</v>
      </c>
    </row>
    <row r="18" spans="2:18" x14ac:dyDescent="0.2">
      <c r="B18" s="559" t="s">
        <v>327</v>
      </c>
      <c r="D18" s="680">
        <v>5</v>
      </c>
      <c r="E18" s="559">
        <v>5</v>
      </c>
      <c r="F18" s="681">
        <v>4</v>
      </c>
      <c r="G18" s="680">
        <v>3</v>
      </c>
      <c r="H18" s="559">
        <v>5</v>
      </c>
      <c r="I18" s="559">
        <v>5</v>
      </c>
      <c r="J18" s="681">
        <v>5</v>
      </c>
      <c r="K18" s="680">
        <v>4</v>
      </c>
      <c r="L18" s="559">
        <v>4</v>
      </c>
      <c r="M18" s="681">
        <v>5</v>
      </c>
      <c r="N18" s="682">
        <v>2</v>
      </c>
      <c r="O18" s="682">
        <v>5</v>
      </c>
      <c r="P18" s="680">
        <v>5</v>
      </c>
      <c r="Q18" s="559">
        <v>3</v>
      </c>
      <c r="R18" s="681">
        <v>3</v>
      </c>
    </row>
    <row r="19" spans="2:18" x14ac:dyDescent="0.2">
      <c r="B19" s="559" t="s">
        <v>328</v>
      </c>
      <c r="D19" s="680">
        <v>4</v>
      </c>
      <c r="E19" s="559">
        <v>5</v>
      </c>
      <c r="F19" s="681">
        <v>5</v>
      </c>
      <c r="G19" s="680">
        <v>3</v>
      </c>
      <c r="H19" s="559">
        <v>5</v>
      </c>
      <c r="I19" s="559">
        <v>4</v>
      </c>
      <c r="J19" s="681">
        <v>5</v>
      </c>
      <c r="K19" s="680">
        <v>5</v>
      </c>
      <c r="L19" s="559">
        <v>4</v>
      </c>
      <c r="M19" s="681">
        <v>4</v>
      </c>
      <c r="N19" s="682">
        <v>5</v>
      </c>
      <c r="O19" s="682">
        <v>5</v>
      </c>
      <c r="P19" s="680">
        <v>4</v>
      </c>
      <c r="Q19" s="559">
        <v>3</v>
      </c>
      <c r="R19" s="681">
        <v>5</v>
      </c>
    </row>
    <row r="20" spans="2:18" x14ac:dyDescent="0.2">
      <c r="B20" s="559"/>
      <c r="D20" s="680"/>
      <c r="E20" s="559"/>
      <c r="F20" s="681"/>
      <c r="G20" s="680"/>
      <c r="H20" s="559"/>
      <c r="I20" s="559"/>
      <c r="J20" s="681"/>
      <c r="K20" s="680"/>
      <c r="L20" s="559"/>
      <c r="M20" s="681"/>
      <c r="N20" s="682"/>
      <c r="O20" s="682"/>
      <c r="P20" s="680"/>
      <c r="Q20" s="559"/>
      <c r="R20" s="681"/>
    </row>
    <row r="21" spans="2:18" x14ac:dyDescent="0.2">
      <c r="B21" s="559"/>
      <c r="D21" s="680"/>
      <c r="E21" s="559"/>
      <c r="F21" s="681"/>
      <c r="G21" s="680"/>
      <c r="H21" s="559"/>
      <c r="I21" s="559"/>
      <c r="J21" s="681"/>
      <c r="K21" s="680"/>
      <c r="L21" s="559"/>
      <c r="M21" s="681"/>
      <c r="N21" s="682"/>
      <c r="O21" s="682"/>
      <c r="P21" s="680"/>
      <c r="Q21" s="559"/>
      <c r="R21" s="681"/>
    </row>
    <row r="22" spans="2:18" x14ac:dyDescent="0.2">
      <c r="B22" s="559"/>
      <c r="D22" s="680"/>
      <c r="E22" s="559"/>
      <c r="F22" s="681"/>
      <c r="G22" s="680"/>
      <c r="H22" s="559"/>
      <c r="I22" s="559"/>
      <c r="J22" s="681"/>
      <c r="K22" s="680"/>
      <c r="L22" s="559"/>
      <c r="M22" s="681"/>
      <c r="N22" s="682"/>
      <c r="O22" s="682"/>
      <c r="P22" s="680"/>
      <c r="Q22" s="559"/>
      <c r="R22" s="681"/>
    </row>
    <row r="23" spans="2:18" x14ac:dyDescent="0.2">
      <c r="B23" s="559"/>
      <c r="D23" s="680"/>
      <c r="E23" s="559"/>
      <c r="F23" s="681"/>
      <c r="G23" s="680"/>
      <c r="H23" s="559"/>
      <c r="I23" s="559"/>
      <c r="J23" s="681"/>
      <c r="K23" s="680"/>
      <c r="L23" s="559"/>
      <c r="M23" s="681"/>
      <c r="N23" s="682"/>
      <c r="O23" s="682"/>
      <c r="P23" s="680"/>
      <c r="Q23" s="559"/>
      <c r="R23" s="681"/>
    </row>
    <row r="24" spans="2:18" x14ac:dyDescent="0.2">
      <c r="B24" s="559"/>
      <c r="D24" s="680"/>
      <c r="E24" s="559"/>
      <c r="F24" s="681"/>
      <c r="G24" s="680"/>
      <c r="H24" s="559"/>
      <c r="I24" s="559"/>
      <c r="J24" s="681"/>
      <c r="K24" s="680"/>
      <c r="L24" s="559"/>
      <c r="M24" s="681"/>
      <c r="N24" s="682"/>
      <c r="O24" s="682"/>
      <c r="P24" s="680"/>
      <c r="Q24" s="559"/>
      <c r="R24" s="681"/>
    </row>
    <row r="25" spans="2:18" x14ac:dyDescent="0.2">
      <c r="B25" s="559"/>
      <c r="D25" s="680"/>
      <c r="E25" s="559"/>
      <c r="F25" s="681"/>
      <c r="G25" s="680"/>
      <c r="H25" s="559"/>
      <c r="I25" s="559"/>
      <c r="J25" s="681"/>
      <c r="K25" s="680"/>
      <c r="L25" s="559"/>
      <c r="M25" s="681"/>
      <c r="N25" s="682"/>
      <c r="O25" s="682"/>
      <c r="P25" s="680"/>
      <c r="Q25" s="559"/>
      <c r="R25" s="681"/>
    </row>
    <row r="26" spans="2:18" x14ac:dyDescent="0.2">
      <c r="B26" s="559"/>
      <c r="D26" s="680"/>
      <c r="E26" s="559"/>
      <c r="F26" s="681"/>
      <c r="G26" s="680"/>
      <c r="H26" s="559"/>
      <c r="I26" s="559"/>
      <c r="J26" s="681"/>
      <c r="K26" s="680"/>
      <c r="L26" s="559"/>
      <c r="M26" s="681"/>
      <c r="N26" s="682"/>
      <c r="O26" s="682"/>
      <c r="P26" s="680"/>
      <c r="Q26" s="559"/>
      <c r="R26" s="681"/>
    </row>
    <row r="27" spans="2:18" ht="15" thickBot="1" x14ac:dyDescent="0.25">
      <c r="B27" s="559"/>
      <c r="D27" s="683"/>
      <c r="E27" s="684"/>
      <c r="F27" s="685"/>
      <c r="G27" s="683"/>
      <c r="H27" s="684"/>
      <c r="I27" s="684"/>
      <c r="J27" s="685"/>
      <c r="K27" s="683"/>
      <c r="L27" s="684"/>
      <c r="M27" s="685"/>
      <c r="N27" s="686"/>
      <c r="O27" s="686"/>
      <c r="P27" s="683"/>
      <c r="Q27" s="684"/>
      <c r="R27" s="685"/>
    </row>
    <row r="30" spans="2:18" x14ac:dyDescent="0.2">
      <c r="D30" s="657">
        <v>5</v>
      </c>
      <c r="E30" s="657">
        <v>3</v>
      </c>
      <c r="F30" s="657">
        <v>2</v>
      </c>
      <c r="G30" s="657">
        <v>4</v>
      </c>
      <c r="H30" s="657">
        <v>4</v>
      </c>
      <c r="I30" s="657">
        <v>3</v>
      </c>
      <c r="J30" s="657">
        <v>3</v>
      </c>
      <c r="K30" s="657">
        <v>2</v>
      </c>
      <c r="L30" s="657">
        <v>2</v>
      </c>
    </row>
    <row r="31" spans="2:18" x14ac:dyDescent="0.2">
      <c r="D31" s="657">
        <v>5</v>
      </c>
      <c r="E31" s="657">
        <v>4</v>
      </c>
      <c r="F31" s="657">
        <v>3</v>
      </c>
      <c r="G31" s="657">
        <v>3</v>
      </c>
      <c r="H31" s="657">
        <v>4</v>
      </c>
      <c r="I31" s="657">
        <v>2</v>
      </c>
      <c r="J31" s="657">
        <v>2</v>
      </c>
      <c r="K31" s="657">
        <v>4</v>
      </c>
      <c r="L31" s="657">
        <v>4</v>
      </c>
    </row>
    <row r="32" spans="2:18" x14ac:dyDescent="0.2">
      <c r="D32" s="657">
        <v>5</v>
      </c>
      <c r="E32" s="657">
        <v>4</v>
      </c>
      <c r="F32" s="657">
        <v>4</v>
      </c>
      <c r="G32" s="657">
        <v>3</v>
      </c>
      <c r="H32" s="657">
        <v>4</v>
      </c>
      <c r="I32" s="657">
        <v>2</v>
      </c>
      <c r="J32" s="657">
        <v>2</v>
      </c>
      <c r="K32" s="657">
        <v>4</v>
      </c>
      <c r="L32" s="657">
        <v>4</v>
      </c>
    </row>
    <row r="33" spans="4:12" x14ac:dyDescent="0.2">
      <c r="D33" s="657">
        <v>4</v>
      </c>
      <c r="E33" s="657">
        <v>4</v>
      </c>
      <c r="F33" s="657">
        <v>5</v>
      </c>
      <c r="G33" s="657">
        <v>4</v>
      </c>
      <c r="H33" s="657">
        <v>4</v>
      </c>
      <c r="I33" s="657">
        <v>3</v>
      </c>
      <c r="J33" s="657">
        <v>3</v>
      </c>
      <c r="K33" s="657">
        <v>4</v>
      </c>
      <c r="L33" s="657">
        <v>4</v>
      </c>
    </row>
    <row r="34" spans="4:12" x14ac:dyDescent="0.2">
      <c r="D34" s="657">
        <v>5</v>
      </c>
      <c r="E34" s="657">
        <v>3</v>
      </c>
      <c r="F34" s="657">
        <v>5</v>
      </c>
      <c r="G34" s="657">
        <v>4</v>
      </c>
      <c r="H34" s="657">
        <v>3</v>
      </c>
      <c r="I34" s="657">
        <v>4</v>
      </c>
      <c r="J34" s="657">
        <v>3</v>
      </c>
      <c r="K34" s="657">
        <v>5</v>
      </c>
      <c r="L34" s="657">
        <v>3</v>
      </c>
    </row>
    <row r="35" spans="4:12" x14ac:dyDescent="0.2">
      <c r="D35" s="657">
        <v>4</v>
      </c>
      <c r="E35" s="657">
        <v>3</v>
      </c>
      <c r="F35" s="657">
        <v>5</v>
      </c>
      <c r="G35" s="657">
        <v>5</v>
      </c>
      <c r="H35" s="657">
        <v>3</v>
      </c>
      <c r="I35" s="657">
        <v>4</v>
      </c>
      <c r="J35" s="657">
        <v>4</v>
      </c>
      <c r="K35" s="657">
        <v>5</v>
      </c>
      <c r="L35" s="657">
        <v>4</v>
      </c>
    </row>
    <row r="36" spans="4:12" x14ac:dyDescent="0.2">
      <c r="D36" s="657">
        <v>5</v>
      </c>
      <c r="E36" s="657">
        <v>5</v>
      </c>
      <c r="F36" s="657">
        <v>5</v>
      </c>
      <c r="G36" s="657">
        <v>5</v>
      </c>
      <c r="H36" s="657">
        <v>5</v>
      </c>
      <c r="I36" s="657">
        <v>5</v>
      </c>
      <c r="J36" s="657">
        <v>5</v>
      </c>
      <c r="K36" s="657">
        <v>5</v>
      </c>
      <c r="L36" s="657">
        <v>5</v>
      </c>
    </row>
    <row r="37" spans="4:12" x14ac:dyDescent="0.2">
      <c r="D37" s="657">
        <v>5</v>
      </c>
      <c r="E37" s="657">
        <v>3</v>
      </c>
      <c r="F37" s="657">
        <v>3</v>
      </c>
      <c r="G37" s="657">
        <v>2</v>
      </c>
      <c r="H37" s="657">
        <v>4</v>
      </c>
      <c r="I37" s="657">
        <v>1</v>
      </c>
      <c r="J37" s="657">
        <v>2</v>
      </c>
      <c r="K37" s="657">
        <v>3</v>
      </c>
      <c r="L37" s="657">
        <v>3</v>
      </c>
    </row>
    <row r="38" spans="4:12" x14ac:dyDescent="0.2">
      <c r="D38" s="657">
        <v>4</v>
      </c>
      <c r="E38" s="657">
        <v>4</v>
      </c>
      <c r="F38" s="657">
        <v>4</v>
      </c>
      <c r="G38" s="657">
        <v>4</v>
      </c>
      <c r="H38" s="657">
        <v>4</v>
      </c>
      <c r="I38" s="657">
        <v>3</v>
      </c>
      <c r="J38" s="657">
        <v>3</v>
      </c>
      <c r="K38" s="657">
        <v>4</v>
      </c>
      <c r="L38" s="657">
        <v>4</v>
      </c>
    </row>
    <row r="39" spans="4:12" x14ac:dyDescent="0.2">
      <c r="D39" s="657">
        <v>4</v>
      </c>
      <c r="E39" s="657">
        <v>3</v>
      </c>
      <c r="F39" s="657">
        <v>5</v>
      </c>
      <c r="G39" s="657">
        <v>5</v>
      </c>
      <c r="H39" s="657">
        <v>4</v>
      </c>
      <c r="I39" s="657">
        <v>4</v>
      </c>
      <c r="J39" s="657">
        <v>4</v>
      </c>
      <c r="K39" s="657">
        <v>4</v>
      </c>
      <c r="L39" s="657">
        <v>4</v>
      </c>
    </row>
    <row r="40" spans="4:12" x14ac:dyDescent="0.2">
      <c r="D40" s="657">
        <v>4</v>
      </c>
      <c r="E40" s="657">
        <v>2</v>
      </c>
      <c r="F40" s="657">
        <v>4</v>
      </c>
      <c r="G40" s="657">
        <v>3</v>
      </c>
      <c r="H40" s="657">
        <v>4</v>
      </c>
      <c r="I40" s="657">
        <v>3</v>
      </c>
      <c r="J40" s="657">
        <v>3</v>
      </c>
      <c r="K40" s="657">
        <v>3</v>
      </c>
      <c r="L40" s="657">
        <v>3</v>
      </c>
    </row>
    <row r="41" spans="4:12" x14ac:dyDescent="0.2">
      <c r="D41" s="657">
        <v>4</v>
      </c>
      <c r="E41" s="657">
        <v>2</v>
      </c>
      <c r="F41" s="657">
        <v>3</v>
      </c>
      <c r="G41" s="657">
        <v>3</v>
      </c>
      <c r="H41" s="657">
        <v>3</v>
      </c>
      <c r="I41" s="657">
        <v>4</v>
      </c>
      <c r="J41" s="657">
        <v>4</v>
      </c>
      <c r="K41" s="657">
        <v>3</v>
      </c>
      <c r="L41" s="657">
        <v>2</v>
      </c>
    </row>
    <row r="42" spans="4:12" x14ac:dyDescent="0.2">
      <c r="D42" s="657">
        <v>5</v>
      </c>
      <c r="E42" s="657">
        <v>3</v>
      </c>
      <c r="F42" s="657">
        <v>2</v>
      </c>
      <c r="G42" s="657">
        <v>3</v>
      </c>
      <c r="H42" s="657">
        <v>4</v>
      </c>
      <c r="I42" s="657">
        <v>1</v>
      </c>
      <c r="J42" s="657">
        <v>2</v>
      </c>
      <c r="K42" s="657">
        <v>4</v>
      </c>
      <c r="L42" s="657">
        <v>3</v>
      </c>
    </row>
    <row r="43" spans="4:12" x14ac:dyDescent="0.2">
      <c r="D43" s="657">
        <v>3</v>
      </c>
      <c r="E43" s="657">
        <v>4</v>
      </c>
      <c r="F43" s="657">
        <v>3</v>
      </c>
      <c r="G43" s="657">
        <v>2</v>
      </c>
      <c r="H43" s="657">
        <v>4</v>
      </c>
      <c r="I43" s="657">
        <v>2</v>
      </c>
      <c r="J43" s="657">
        <v>2</v>
      </c>
      <c r="K43" s="657">
        <v>3</v>
      </c>
      <c r="L43" s="657">
        <v>3</v>
      </c>
    </row>
    <row r="44" spans="4:12" x14ac:dyDescent="0.2">
      <c r="D44" s="657">
        <v>4</v>
      </c>
      <c r="E44" s="657">
        <v>3</v>
      </c>
      <c r="F44" s="657">
        <v>2</v>
      </c>
      <c r="G44" s="657">
        <v>3</v>
      </c>
      <c r="H44" s="657">
        <v>3</v>
      </c>
      <c r="I44" s="657">
        <v>2</v>
      </c>
      <c r="J44" s="657">
        <v>2</v>
      </c>
      <c r="K44" s="657">
        <v>3</v>
      </c>
      <c r="L44" s="657">
        <v>3</v>
      </c>
    </row>
  </sheetData>
  <mergeCells count="7">
    <mergeCell ref="B1:E1"/>
    <mergeCell ref="B2:E2"/>
    <mergeCell ref="D5:R5"/>
    <mergeCell ref="D6:F6"/>
    <mergeCell ref="G6:J6"/>
    <mergeCell ref="K6:M6"/>
    <mergeCell ref="P6:R6"/>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17059-5F05-497E-8215-2A00A7383292}">
  <sheetPr codeName="Tabelle48"/>
  <dimension ref="B1:P30"/>
  <sheetViews>
    <sheetView tabSelected="1" workbookViewId="0">
      <selection activeCell="L28" sqref="L28"/>
    </sheetView>
  </sheetViews>
  <sheetFormatPr baseColWidth="10" defaultColWidth="11" defaultRowHeight="14.25" x14ac:dyDescent="0.2"/>
  <cols>
    <col min="1" max="1" width="2.625" style="143" customWidth="1"/>
    <col min="2" max="2" width="11" style="143"/>
    <col min="3" max="3" width="15" style="143" customWidth="1"/>
    <col min="4" max="4" width="11" style="143"/>
    <col min="5" max="5" width="30.625" style="143" bestFit="1" customWidth="1"/>
    <col min="6" max="6" width="11" style="143"/>
    <col min="7" max="7" width="14.625" style="143" customWidth="1"/>
    <col min="8" max="16384" width="11" style="143"/>
  </cols>
  <sheetData>
    <row r="1" spans="2:16" ht="18" x14ac:dyDescent="0.2">
      <c r="B1" s="743" t="s">
        <v>853</v>
      </c>
      <c r="C1" s="743"/>
    </row>
    <row r="2" spans="2:16" ht="18" x14ac:dyDescent="0.2">
      <c r="B2" s="744" t="s">
        <v>854</v>
      </c>
      <c r="C2" s="744"/>
    </row>
    <row r="3" spans="2:16" x14ac:dyDescent="0.2">
      <c r="E3" s="693" t="s">
        <v>848</v>
      </c>
      <c r="F3" s="690" t="s">
        <v>850</v>
      </c>
      <c r="G3" s="692" t="str">
        <f>IF(J3,E3,IF(J4,E4,E5))</f>
        <v>Mittelwert</v>
      </c>
      <c r="J3" s="694" t="b">
        <v>0</v>
      </c>
      <c r="L3" s="720" t="s">
        <v>858</v>
      </c>
      <c r="M3" s="720"/>
      <c r="N3" s="720"/>
      <c r="O3" s="720"/>
    </row>
    <row r="4" spans="2:16" x14ac:dyDescent="0.2">
      <c r="E4" s="693" t="s">
        <v>3</v>
      </c>
      <c r="J4" s="694" t="b">
        <v>1</v>
      </c>
      <c r="L4" s="720"/>
      <c r="M4" s="720"/>
      <c r="N4" s="720"/>
      <c r="O4" s="720"/>
    </row>
    <row r="5" spans="2:16" x14ac:dyDescent="0.2">
      <c r="E5" s="693" t="s">
        <v>849</v>
      </c>
      <c r="J5" s="694" t="b">
        <v>0</v>
      </c>
      <c r="L5" s="721" t="s">
        <v>860</v>
      </c>
      <c r="M5" s="721"/>
      <c r="N5" s="721"/>
      <c r="O5" s="721"/>
    </row>
    <row r="6" spans="2:16" x14ac:dyDescent="0.2">
      <c r="C6" s="659"/>
      <c r="D6" s="659"/>
      <c r="E6" s="659"/>
      <c r="F6" s="659"/>
      <c r="G6" s="659"/>
      <c r="H6" s="651"/>
      <c r="I6" s="651"/>
      <c r="J6" s="651"/>
      <c r="L6" s="721"/>
      <c r="M6" s="721"/>
      <c r="N6" s="721"/>
      <c r="O6" s="721"/>
    </row>
    <row r="7" spans="2:16" x14ac:dyDescent="0.2">
      <c r="D7" s="745" t="s">
        <v>597</v>
      </c>
      <c r="E7" s="746"/>
      <c r="F7" s="749" t="s">
        <v>598</v>
      </c>
      <c r="G7" s="764" t="s">
        <v>600</v>
      </c>
    </row>
    <row r="8" spans="2:16" x14ac:dyDescent="0.2">
      <c r="D8" s="747"/>
      <c r="E8" s="748"/>
      <c r="F8" s="750"/>
      <c r="G8" s="765"/>
    </row>
    <row r="9" spans="2:16" ht="15" x14ac:dyDescent="0.25">
      <c r="D9" s="732" t="s">
        <v>609</v>
      </c>
      <c r="E9" s="733"/>
      <c r="F9" s="653">
        <v>10</v>
      </c>
      <c r="G9" s="654">
        <f>SUMPRODUCT($F$10:$F$12,G10:G12)/100</f>
        <v>1.9111111111111112</v>
      </c>
    </row>
    <row r="10" spans="2:16" x14ac:dyDescent="0.2">
      <c r="D10" s="655"/>
      <c r="E10" s="656" t="s">
        <v>610</v>
      </c>
      <c r="F10" s="657">
        <v>40</v>
      </c>
      <c r="G10" s="691">
        <f>IF($G$3=$E$3,'2c) Use-value analysis (Data)'!D$8,IF($G$3=$E$4,'2c) Use-value analysis (Data)'!D$9,'2c) Use-value analysis (Data)'!D$10))</f>
        <v>4.7777777777777777</v>
      </c>
      <c r="H10" s="763" t="s">
        <v>862</v>
      </c>
      <c r="I10" s="724"/>
      <c r="J10" s="724"/>
      <c r="K10" s="724"/>
      <c r="L10" s="724"/>
      <c r="M10" s="724"/>
      <c r="N10" s="724"/>
      <c r="O10" s="724"/>
      <c r="P10" s="724"/>
    </row>
    <row r="11" spans="2:16" x14ac:dyDescent="0.2">
      <c r="D11" s="655"/>
      <c r="E11" s="656" t="s">
        <v>611</v>
      </c>
      <c r="F11" s="657">
        <v>30</v>
      </c>
      <c r="G11" s="691"/>
      <c r="H11" s="763" t="s">
        <v>863</v>
      </c>
      <c r="I11" s="724"/>
      <c r="J11" s="724"/>
      <c r="K11" s="724"/>
      <c r="L11" s="724"/>
      <c r="M11" s="724"/>
      <c r="N11" s="724"/>
      <c r="O11" s="724"/>
      <c r="P11" s="724"/>
    </row>
    <row r="12" spans="2:16" x14ac:dyDescent="0.2">
      <c r="D12" s="655"/>
      <c r="E12" s="656" t="s">
        <v>612</v>
      </c>
      <c r="F12" s="657">
        <v>30</v>
      </c>
      <c r="G12" s="691"/>
      <c r="H12" s="763" t="s">
        <v>864</v>
      </c>
      <c r="I12" s="724"/>
      <c r="J12" s="724"/>
      <c r="K12" s="724"/>
      <c r="L12" s="724"/>
      <c r="M12" s="724"/>
      <c r="N12" s="724"/>
      <c r="O12" s="724"/>
      <c r="P12" s="724"/>
    </row>
    <row r="13" spans="2:16" ht="15" x14ac:dyDescent="0.25">
      <c r="D13" s="732" t="s">
        <v>613</v>
      </c>
      <c r="E13" s="733"/>
      <c r="F13" s="653">
        <v>20</v>
      </c>
      <c r="G13" s="654"/>
    </row>
    <row r="14" spans="2:16" x14ac:dyDescent="0.2">
      <c r="D14" s="655"/>
      <c r="E14" s="656" t="s">
        <v>614</v>
      </c>
      <c r="F14" s="657">
        <v>30</v>
      </c>
      <c r="G14" s="691"/>
    </row>
    <row r="15" spans="2:16" x14ac:dyDescent="0.2">
      <c r="D15" s="655"/>
      <c r="E15" s="656" t="s">
        <v>859</v>
      </c>
      <c r="F15" s="657">
        <v>10</v>
      </c>
      <c r="G15" s="691"/>
    </row>
    <row r="16" spans="2:16" x14ac:dyDescent="0.2">
      <c r="D16" s="655"/>
      <c r="E16" s="656" t="s">
        <v>615</v>
      </c>
      <c r="F16" s="657">
        <v>40</v>
      </c>
      <c r="G16" s="691"/>
    </row>
    <row r="17" spans="4:10" x14ac:dyDescent="0.2">
      <c r="D17" s="655"/>
      <c r="E17" s="656" t="s">
        <v>616</v>
      </c>
      <c r="F17" s="657">
        <v>20</v>
      </c>
      <c r="G17" s="691"/>
    </row>
    <row r="18" spans="4:10" ht="15" x14ac:dyDescent="0.25">
      <c r="D18" s="732" t="s">
        <v>617</v>
      </c>
      <c r="E18" s="733"/>
      <c r="F18" s="653">
        <v>10</v>
      </c>
      <c r="G18" s="654"/>
    </row>
    <row r="19" spans="4:10" x14ac:dyDescent="0.2">
      <c r="D19" s="655"/>
      <c r="E19" s="656" t="s">
        <v>618</v>
      </c>
      <c r="F19" s="657">
        <v>50</v>
      </c>
      <c r="G19" s="691"/>
    </row>
    <row r="20" spans="4:10" x14ac:dyDescent="0.2">
      <c r="D20" s="655"/>
      <c r="E20" s="656" t="s">
        <v>619</v>
      </c>
      <c r="F20" s="657">
        <v>25</v>
      </c>
      <c r="G20" s="691"/>
    </row>
    <row r="21" spans="4:10" x14ac:dyDescent="0.2">
      <c r="D21" s="655"/>
      <c r="E21" s="656" t="s">
        <v>620</v>
      </c>
      <c r="F21" s="657">
        <v>25</v>
      </c>
      <c r="G21" s="691"/>
    </row>
    <row r="22" spans="4:10" ht="15" x14ac:dyDescent="0.25">
      <c r="D22" s="732" t="s">
        <v>621</v>
      </c>
      <c r="E22" s="733"/>
      <c r="F22" s="653">
        <v>10</v>
      </c>
      <c r="G22" s="654"/>
    </row>
    <row r="23" spans="4:10" x14ac:dyDescent="0.2">
      <c r="D23" s="655"/>
      <c r="E23" s="656" t="s">
        <v>622</v>
      </c>
      <c r="F23" s="657">
        <v>100</v>
      </c>
      <c r="G23" s="691"/>
      <c r="J23" s="142"/>
    </row>
    <row r="24" spans="4:10" ht="15" x14ac:dyDescent="0.25">
      <c r="D24" s="732" t="s">
        <v>623</v>
      </c>
      <c r="E24" s="733"/>
      <c r="F24" s="653">
        <v>20</v>
      </c>
      <c r="G24" s="654"/>
    </row>
    <row r="25" spans="4:10" x14ac:dyDescent="0.2">
      <c r="D25" s="655"/>
      <c r="E25" s="656" t="s">
        <v>624</v>
      </c>
      <c r="F25" s="657">
        <v>100</v>
      </c>
      <c r="G25" s="691"/>
    </row>
    <row r="26" spans="4:10" ht="15" x14ac:dyDescent="0.25">
      <c r="D26" s="732" t="s">
        <v>625</v>
      </c>
      <c r="E26" s="733"/>
      <c r="F26" s="653">
        <v>30</v>
      </c>
      <c r="G26" s="654"/>
    </row>
    <row r="27" spans="4:10" x14ac:dyDescent="0.2">
      <c r="D27" s="655"/>
      <c r="E27" s="656" t="s">
        <v>626</v>
      </c>
      <c r="F27" s="657">
        <v>40</v>
      </c>
      <c r="G27" s="691"/>
    </row>
    <row r="28" spans="4:10" x14ac:dyDescent="0.2">
      <c r="D28" s="655"/>
      <c r="E28" s="656" t="s">
        <v>627</v>
      </c>
      <c r="F28" s="657">
        <v>30</v>
      </c>
      <c r="G28" s="691"/>
    </row>
    <row r="29" spans="4:10" x14ac:dyDescent="0.2">
      <c r="D29" s="655"/>
      <c r="E29" s="656" t="s">
        <v>628</v>
      </c>
      <c r="F29" s="657">
        <v>30</v>
      </c>
      <c r="G29" s="691"/>
    </row>
    <row r="30" spans="4:10" ht="15" x14ac:dyDescent="0.25">
      <c r="D30" s="732" t="s">
        <v>629</v>
      </c>
      <c r="E30" s="733"/>
      <c r="F30" s="653">
        <v>100</v>
      </c>
      <c r="G30" s="654">
        <f>($F$9*G9+$F$13*G13+$F$18*G18+$F$22*G22+$F$24*G24+$F$26*G26)/100</f>
        <v>0.19111111111111112</v>
      </c>
      <c r="H30" s="142" t="str">
        <f>G3</f>
        <v>Mittelwert</v>
      </c>
    </row>
  </sheetData>
  <mergeCells count="17">
    <mergeCell ref="B1:C1"/>
    <mergeCell ref="B2:C2"/>
    <mergeCell ref="D7:E8"/>
    <mergeCell ref="F7:F8"/>
    <mergeCell ref="G7:G8"/>
    <mergeCell ref="D24:E24"/>
    <mergeCell ref="D26:E26"/>
    <mergeCell ref="D30:E30"/>
    <mergeCell ref="L3:O4"/>
    <mergeCell ref="H10:P10"/>
    <mergeCell ref="H11:P11"/>
    <mergeCell ref="H12:P12"/>
    <mergeCell ref="D13:E13"/>
    <mergeCell ref="D18:E18"/>
    <mergeCell ref="D22:E22"/>
    <mergeCell ref="D9:E9"/>
    <mergeCell ref="L5:O6"/>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71009" r:id="rId4" name="OptionButton1">
          <controlPr defaultSize="0" autoLine="0" linkedCell="J3" r:id="rId5">
            <anchor moveWithCells="1">
              <from>
                <xdr:col>7</xdr:col>
                <xdr:colOff>123825</xdr:colOff>
                <xdr:row>2</xdr:row>
                <xdr:rowOff>0</xdr:rowOff>
              </from>
              <to>
                <xdr:col>8</xdr:col>
                <xdr:colOff>428625</xdr:colOff>
                <xdr:row>3</xdr:row>
                <xdr:rowOff>19050</xdr:rowOff>
              </to>
            </anchor>
          </controlPr>
        </control>
      </mc:Choice>
      <mc:Fallback>
        <control shapeId="171009" r:id="rId4" name="OptionButton1"/>
      </mc:Fallback>
    </mc:AlternateContent>
    <mc:AlternateContent xmlns:mc="http://schemas.openxmlformats.org/markup-compatibility/2006">
      <mc:Choice Requires="x14">
        <control shapeId="171010" r:id="rId6" name="OptionButton2">
          <controlPr defaultSize="0" autoLine="0" linkedCell="J4" r:id="rId7">
            <anchor moveWithCells="1">
              <from>
                <xdr:col>7</xdr:col>
                <xdr:colOff>123825</xdr:colOff>
                <xdr:row>3</xdr:row>
                <xdr:rowOff>0</xdr:rowOff>
              </from>
              <to>
                <xdr:col>8</xdr:col>
                <xdr:colOff>428625</xdr:colOff>
                <xdr:row>4</xdr:row>
                <xdr:rowOff>19050</xdr:rowOff>
              </to>
            </anchor>
          </controlPr>
        </control>
      </mc:Choice>
      <mc:Fallback>
        <control shapeId="171010" r:id="rId6" name="OptionButton2"/>
      </mc:Fallback>
    </mc:AlternateContent>
    <mc:AlternateContent xmlns:mc="http://schemas.openxmlformats.org/markup-compatibility/2006">
      <mc:Choice Requires="x14">
        <control shapeId="171011" r:id="rId8" name="OptionButton3">
          <controlPr defaultSize="0" autoLine="0" linkedCell="J5" r:id="rId9">
            <anchor moveWithCells="1">
              <from>
                <xdr:col>7</xdr:col>
                <xdr:colOff>133350</xdr:colOff>
                <xdr:row>4</xdr:row>
                <xdr:rowOff>9525</xdr:rowOff>
              </from>
              <to>
                <xdr:col>8</xdr:col>
                <xdr:colOff>438150</xdr:colOff>
                <xdr:row>5</xdr:row>
                <xdr:rowOff>28575</xdr:rowOff>
              </to>
            </anchor>
          </controlPr>
        </control>
      </mc:Choice>
      <mc:Fallback>
        <control shapeId="171011" r:id="rId8" name="OptionButton3"/>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P36"/>
  <sheetViews>
    <sheetView zoomScale="80" zoomScaleNormal="80" workbookViewId="0">
      <selection activeCell="G43" sqref="G43"/>
    </sheetView>
  </sheetViews>
  <sheetFormatPr baseColWidth="10" defaultColWidth="11" defaultRowHeight="14.25" x14ac:dyDescent="0.2"/>
  <cols>
    <col min="2" max="7" width="13.625" customWidth="1"/>
    <col min="8" max="8" width="65.375" customWidth="1"/>
  </cols>
  <sheetData>
    <row r="1" spans="1:16" ht="18" x14ac:dyDescent="0.25">
      <c r="A1" s="699" t="s">
        <v>188</v>
      </c>
      <c r="B1" s="699"/>
      <c r="C1" s="699"/>
      <c r="D1" s="699"/>
      <c r="E1" s="699"/>
      <c r="F1" s="699"/>
    </row>
    <row r="2" spans="1:16" ht="18" x14ac:dyDescent="0.25">
      <c r="A2" s="700" t="s">
        <v>189</v>
      </c>
      <c r="B2" s="700"/>
      <c r="C2" s="700"/>
      <c r="D2" s="700"/>
      <c r="E2" s="700"/>
      <c r="F2" s="700"/>
      <c r="G2" s="352"/>
      <c r="H2" s="103"/>
      <c r="I2" s="704" t="s">
        <v>478</v>
      </c>
      <c r="J2" s="704"/>
      <c r="K2" s="704"/>
      <c r="L2" s="704"/>
      <c r="M2" s="704"/>
      <c r="N2" s="704"/>
    </row>
    <row r="3" spans="1:16" ht="15" thickBot="1" x14ac:dyDescent="0.25">
      <c r="G3" s="353"/>
      <c r="H3" s="208"/>
    </row>
    <row r="4" spans="1:16" s="19" customFormat="1" ht="30" customHeight="1" thickBot="1" x14ac:dyDescent="0.25">
      <c r="A4" s="118" t="s">
        <v>60</v>
      </c>
      <c r="B4" s="119" t="s">
        <v>59</v>
      </c>
      <c r="C4" s="119" t="s">
        <v>43</v>
      </c>
      <c r="D4" s="119" t="s">
        <v>45</v>
      </c>
      <c r="E4" s="120" t="s">
        <v>44</v>
      </c>
      <c r="I4" s="25" t="s">
        <v>3</v>
      </c>
      <c r="J4" s="25" t="s">
        <v>136</v>
      </c>
      <c r="K4" s="25" t="s">
        <v>66</v>
      </c>
      <c r="L4" s="25" t="s">
        <v>61</v>
      </c>
      <c r="M4" s="25" t="s">
        <v>62</v>
      </c>
      <c r="N4" s="25" t="s">
        <v>63</v>
      </c>
      <c r="O4" s="25" t="s">
        <v>64</v>
      </c>
      <c r="P4" s="25" t="s">
        <v>65</v>
      </c>
    </row>
    <row r="5" spans="1:16" s="19" customFormat="1" ht="30" customHeight="1" thickBot="1" x14ac:dyDescent="0.25">
      <c r="A5" s="133" t="s">
        <v>147</v>
      </c>
      <c r="B5" s="134" t="s">
        <v>148</v>
      </c>
      <c r="C5" s="134" t="s">
        <v>149</v>
      </c>
      <c r="D5" s="134" t="s">
        <v>150</v>
      </c>
      <c r="E5" s="135" t="s">
        <v>151</v>
      </c>
      <c r="I5" s="139" t="s">
        <v>145</v>
      </c>
      <c r="J5" s="139" t="s">
        <v>172</v>
      </c>
      <c r="K5" s="139" t="s">
        <v>173</v>
      </c>
      <c r="L5" s="139" t="s">
        <v>159</v>
      </c>
      <c r="M5" s="139" t="s">
        <v>160</v>
      </c>
      <c r="N5" s="139" t="s">
        <v>161</v>
      </c>
      <c r="O5" s="139" t="s">
        <v>162</v>
      </c>
      <c r="P5" s="139" t="s">
        <v>163</v>
      </c>
    </row>
    <row r="6" spans="1:16" x14ac:dyDescent="0.2">
      <c r="A6">
        <v>1</v>
      </c>
      <c r="B6">
        <v>20</v>
      </c>
      <c r="C6">
        <f>B6-$B$26</f>
        <v>-8.8000000000000007</v>
      </c>
      <c r="D6">
        <f>ABS(C6)</f>
        <v>8.8000000000000007</v>
      </c>
      <c r="E6">
        <f>C6*C6</f>
        <v>77.440000000000012</v>
      </c>
      <c r="G6" s="127" t="s">
        <v>54</v>
      </c>
      <c r="H6" t="s">
        <v>58</v>
      </c>
      <c r="I6" s="13">
        <f>$B$26</f>
        <v>28.8</v>
      </c>
      <c r="J6" s="13">
        <f>$B$26-$F$26</f>
        <v>21.180288719380506</v>
      </c>
      <c r="K6" s="13">
        <f>$B$26+$F$26</f>
        <v>36.419711280619495</v>
      </c>
      <c r="L6" s="27">
        <f t="shared" ref="L6:L25" si="0">$G$24</f>
        <v>15</v>
      </c>
      <c r="M6" s="27">
        <f t="shared" ref="M6:M25" si="1">$G$20</f>
        <v>21.75</v>
      </c>
      <c r="N6" s="27">
        <f t="shared" ref="N6:N25" si="2">$G$16</f>
        <v>29.5</v>
      </c>
      <c r="O6" s="27">
        <f t="shared" ref="O6:O25" si="3">$G$12</f>
        <v>36</v>
      </c>
      <c r="P6" s="27">
        <f t="shared" ref="P6:P25" si="4">$G$8</f>
        <v>42</v>
      </c>
    </row>
    <row r="7" spans="1:16" ht="15" x14ac:dyDescent="0.25">
      <c r="A7">
        <v>2</v>
      </c>
      <c r="B7">
        <v>29</v>
      </c>
      <c r="C7">
        <f t="shared" ref="C7:C25" si="5">B7-$B$26</f>
        <v>0.19999999999999929</v>
      </c>
      <c r="D7">
        <f t="shared" ref="D7:D25" si="6">ABS(C7)</f>
        <v>0.19999999999999929</v>
      </c>
      <c r="E7">
        <f t="shared" ref="E7:E25" si="7">C7*C7</f>
        <v>3.9999999999999716E-2</v>
      </c>
      <c r="F7" s="126"/>
      <c r="G7" s="136" t="s">
        <v>163</v>
      </c>
      <c r="H7" s="107" t="s">
        <v>165</v>
      </c>
      <c r="I7" s="13">
        <f t="shared" ref="I7:I25" si="8">$B$26</f>
        <v>28.8</v>
      </c>
      <c r="J7" s="13">
        <f t="shared" ref="J7:J25" si="9">$B$26-$F$26</f>
        <v>21.180288719380506</v>
      </c>
      <c r="K7" s="13">
        <f t="shared" ref="K7:K25" si="10">$B$26+$F$26</f>
        <v>36.419711280619495</v>
      </c>
      <c r="L7" s="27">
        <f t="shared" si="0"/>
        <v>15</v>
      </c>
      <c r="M7" s="27">
        <f t="shared" si="1"/>
        <v>21.75</v>
      </c>
      <c r="N7" s="27">
        <f t="shared" si="2"/>
        <v>29.5</v>
      </c>
      <c r="O7" s="27">
        <f t="shared" si="3"/>
        <v>36</v>
      </c>
      <c r="P7" s="27">
        <f t="shared" si="4"/>
        <v>42</v>
      </c>
    </row>
    <row r="8" spans="1:16" ht="15" x14ac:dyDescent="0.25">
      <c r="A8">
        <v>3</v>
      </c>
      <c r="B8">
        <v>23</v>
      </c>
      <c r="C8">
        <f t="shared" si="5"/>
        <v>-5.8000000000000007</v>
      </c>
      <c r="D8">
        <f t="shared" si="6"/>
        <v>5.8000000000000007</v>
      </c>
      <c r="E8">
        <f t="shared" si="7"/>
        <v>33.640000000000008</v>
      </c>
      <c r="G8" s="169">
        <f>QUARTILE(B6:B25,4)</f>
        <v>42</v>
      </c>
      <c r="I8" s="13">
        <f t="shared" si="8"/>
        <v>28.8</v>
      </c>
      <c r="J8" s="13">
        <f t="shared" si="9"/>
        <v>21.180288719380506</v>
      </c>
      <c r="K8" s="13">
        <f t="shared" si="10"/>
        <v>36.419711280619495</v>
      </c>
      <c r="L8" s="27">
        <f t="shared" si="0"/>
        <v>15</v>
      </c>
      <c r="M8" s="27">
        <f t="shared" si="1"/>
        <v>21.75</v>
      </c>
      <c r="N8" s="27">
        <f t="shared" si="2"/>
        <v>29.5</v>
      </c>
      <c r="O8" s="27">
        <f t="shared" si="3"/>
        <v>36</v>
      </c>
      <c r="P8" s="27">
        <f t="shared" si="4"/>
        <v>42</v>
      </c>
    </row>
    <row r="9" spans="1:16" x14ac:dyDescent="0.2">
      <c r="A9">
        <v>4</v>
      </c>
      <c r="B9">
        <v>31</v>
      </c>
      <c r="C9">
        <f t="shared" si="5"/>
        <v>2.1999999999999993</v>
      </c>
      <c r="D9">
        <f t="shared" si="6"/>
        <v>2.1999999999999993</v>
      </c>
      <c r="E9">
        <f t="shared" si="7"/>
        <v>4.8399999999999972</v>
      </c>
      <c r="G9" s="106"/>
      <c r="I9" s="13">
        <f t="shared" si="8"/>
        <v>28.8</v>
      </c>
      <c r="J9" s="13">
        <f t="shared" si="9"/>
        <v>21.180288719380506</v>
      </c>
      <c r="K9" s="13">
        <f t="shared" si="10"/>
        <v>36.419711280619495</v>
      </c>
      <c r="L9" s="27">
        <f t="shared" si="0"/>
        <v>15</v>
      </c>
      <c r="M9" s="27">
        <f t="shared" si="1"/>
        <v>21.75</v>
      </c>
      <c r="N9" s="27">
        <f t="shared" si="2"/>
        <v>29.5</v>
      </c>
      <c r="O9" s="27">
        <f t="shared" si="3"/>
        <v>36</v>
      </c>
      <c r="P9" s="27">
        <f t="shared" si="4"/>
        <v>42</v>
      </c>
    </row>
    <row r="10" spans="1:16" x14ac:dyDescent="0.2">
      <c r="A10">
        <v>5</v>
      </c>
      <c r="B10">
        <v>39</v>
      </c>
      <c r="C10">
        <f t="shared" si="5"/>
        <v>10.199999999999999</v>
      </c>
      <c r="D10">
        <f t="shared" si="6"/>
        <v>10.199999999999999</v>
      </c>
      <c r="E10">
        <f t="shared" si="7"/>
        <v>104.03999999999999</v>
      </c>
      <c r="G10" s="127" t="s">
        <v>53</v>
      </c>
      <c r="H10" s="28" t="str">
        <f>"ein Viertel aller Werte ist größer als " &amp; G12</f>
        <v>ein Viertel aller Werte ist größer als 36</v>
      </c>
      <c r="I10" s="13">
        <f t="shared" si="8"/>
        <v>28.8</v>
      </c>
      <c r="J10" s="13">
        <f t="shared" si="9"/>
        <v>21.180288719380506</v>
      </c>
      <c r="K10" s="13">
        <f t="shared" si="10"/>
        <v>36.419711280619495</v>
      </c>
      <c r="L10" s="27">
        <f t="shared" si="0"/>
        <v>15</v>
      </c>
      <c r="M10" s="27">
        <f t="shared" si="1"/>
        <v>21.75</v>
      </c>
      <c r="N10" s="27">
        <f t="shared" si="2"/>
        <v>29.5</v>
      </c>
      <c r="O10" s="27">
        <f t="shared" si="3"/>
        <v>36</v>
      </c>
      <c r="P10" s="27">
        <f t="shared" si="4"/>
        <v>42</v>
      </c>
    </row>
    <row r="11" spans="1:16" ht="15" x14ac:dyDescent="0.25">
      <c r="A11">
        <v>6</v>
      </c>
      <c r="B11">
        <v>33</v>
      </c>
      <c r="C11">
        <f t="shared" si="5"/>
        <v>4.1999999999999993</v>
      </c>
      <c r="D11">
        <f t="shared" si="6"/>
        <v>4.1999999999999993</v>
      </c>
      <c r="E11">
        <f t="shared" si="7"/>
        <v>17.639999999999993</v>
      </c>
      <c r="F11" s="126"/>
      <c r="G11" s="137" t="s">
        <v>162</v>
      </c>
      <c r="H11" s="138" t="str">
        <f>"one quarter of all values is larger than " &amp;G12</f>
        <v>one quarter of all values is larger than 36</v>
      </c>
      <c r="I11" s="13">
        <f t="shared" si="8"/>
        <v>28.8</v>
      </c>
      <c r="J11" s="13">
        <f t="shared" si="9"/>
        <v>21.180288719380506</v>
      </c>
      <c r="K11" s="13">
        <f t="shared" si="10"/>
        <v>36.419711280619495</v>
      </c>
      <c r="L11" s="27">
        <f t="shared" si="0"/>
        <v>15</v>
      </c>
      <c r="M11" s="27">
        <f t="shared" si="1"/>
        <v>21.75</v>
      </c>
      <c r="N11" s="27">
        <f t="shared" si="2"/>
        <v>29.5</v>
      </c>
      <c r="O11" s="27">
        <f t="shared" si="3"/>
        <v>36</v>
      </c>
      <c r="P11" s="27">
        <f t="shared" si="4"/>
        <v>42</v>
      </c>
    </row>
    <row r="12" spans="1:16" ht="15" x14ac:dyDescent="0.25">
      <c r="A12">
        <v>7</v>
      </c>
      <c r="B12">
        <v>36</v>
      </c>
      <c r="C12">
        <f t="shared" si="5"/>
        <v>7.1999999999999993</v>
      </c>
      <c r="D12">
        <f t="shared" si="6"/>
        <v>7.1999999999999993</v>
      </c>
      <c r="E12">
        <f t="shared" si="7"/>
        <v>51.839999999999989</v>
      </c>
      <c r="G12" s="169">
        <f>QUARTILE(B6:B25,3)</f>
        <v>36</v>
      </c>
      <c r="I12" s="13">
        <f t="shared" si="8"/>
        <v>28.8</v>
      </c>
      <c r="J12" s="13">
        <f t="shared" si="9"/>
        <v>21.180288719380506</v>
      </c>
      <c r="K12" s="13">
        <f t="shared" si="10"/>
        <v>36.419711280619495</v>
      </c>
      <c r="L12" s="27">
        <f t="shared" si="0"/>
        <v>15</v>
      </c>
      <c r="M12" s="27">
        <f t="shared" si="1"/>
        <v>21.75</v>
      </c>
      <c r="N12" s="27">
        <f t="shared" si="2"/>
        <v>29.5</v>
      </c>
      <c r="O12" s="27">
        <f t="shared" si="3"/>
        <v>36</v>
      </c>
      <c r="P12" s="27">
        <f t="shared" si="4"/>
        <v>42</v>
      </c>
    </row>
    <row r="13" spans="1:16" x14ac:dyDescent="0.2">
      <c r="A13">
        <v>8</v>
      </c>
      <c r="B13">
        <v>22</v>
      </c>
      <c r="C13">
        <f t="shared" si="5"/>
        <v>-6.8000000000000007</v>
      </c>
      <c r="D13">
        <f t="shared" si="6"/>
        <v>6.8000000000000007</v>
      </c>
      <c r="E13">
        <f t="shared" si="7"/>
        <v>46.240000000000009</v>
      </c>
      <c r="G13" s="106"/>
      <c r="I13" s="13">
        <f t="shared" si="8"/>
        <v>28.8</v>
      </c>
      <c r="J13" s="13">
        <f t="shared" si="9"/>
        <v>21.180288719380506</v>
      </c>
      <c r="K13" s="13">
        <f t="shared" si="10"/>
        <v>36.419711280619495</v>
      </c>
      <c r="L13" s="27">
        <f t="shared" si="0"/>
        <v>15</v>
      </c>
      <c r="M13" s="27">
        <f t="shared" si="1"/>
        <v>21.75</v>
      </c>
      <c r="N13" s="27">
        <f t="shared" si="2"/>
        <v>29.5</v>
      </c>
      <c r="O13" s="27">
        <f t="shared" si="3"/>
        <v>36</v>
      </c>
      <c r="P13" s="27">
        <f t="shared" si="4"/>
        <v>42</v>
      </c>
    </row>
    <row r="14" spans="1:16" x14ac:dyDescent="0.2">
      <c r="A14">
        <v>9</v>
      </c>
      <c r="B14">
        <v>30</v>
      </c>
      <c r="C14">
        <f t="shared" si="5"/>
        <v>1.1999999999999993</v>
      </c>
      <c r="D14">
        <f t="shared" si="6"/>
        <v>1.1999999999999993</v>
      </c>
      <c r="E14">
        <f t="shared" si="7"/>
        <v>1.4399999999999984</v>
      </c>
      <c r="G14" s="127" t="s">
        <v>52</v>
      </c>
      <c r="H14" s="28" t="str">
        <f>"die Hälfte aller Werte ist größer bzw. kleiner als " &amp; G16 &amp; " (=Median!)"</f>
        <v>die Hälfte aller Werte ist größer bzw. kleiner als 29,5 (=Median!)</v>
      </c>
      <c r="I14" s="13">
        <f t="shared" si="8"/>
        <v>28.8</v>
      </c>
      <c r="J14" s="13">
        <f t="shared" si="9"/>
        <v>21.180288719380506</v>
      </c>
      <c r="K14" s="13">
        <f t="shared" si="10"/>
        <v>36.419711280619495</v>
      </c>
      <c r="L14" s="27">
        <f t="shared" si="0"/>
        <v>15</v>
      </c>
      <c r="M14" s="27">
        <f t="shared" si="1"/>
        <v>21.75</v>
      </c>
      <c r="N14" s="27">
        <f t="shared" si="2"/>
        <v>29.5</v>
      </c>
      <c r="O14" s="27">
        <f t="shared" si="3"/>
        <v>36</v>
      </c>
      <c r="P14" s="27">
        <f t="shared" si="4"/>
        <v>42</v>
      </c>
    </row>
    <row r="15" spans="1:16" ht="15" x14ac:dyDescent="0.25">
      <c r="A15">
        <v>10</v>
      </c>
      <c r="B15">
        <v>21</v>
      </c>
      <c r="C15">
        <f t="shared" si="5"/>
        <v>-7.8000000000000007</v>
      </c>
      <c r="D15">
        <f t="shared" si="6"/>
        <v>7.8000000000000007</v>
      </c>
      <c r="E15">
        <f t="shared" si="7"/>
        <v>60.840000000000011</v>
      </c>
      <c r="F15" s="126"/>
      <c r="G15" s="137" t="s">
        <v>161</v>
      </c>
      <c r="H15" s="138" t="str">
        <f>"half of the values are larger, half are smaller than " &amp;G16 &amp; " (=Median!)"</f>
        <v>half of the values are larger, half are smaller than 29,5 (=Median!)</v>
      </c>
      <c r="I15" s="13">
        <f t="shared" si="8"/>
        <v>28.8</v>
      </c>
      <c r="J15" s="13">
        <f t="shared" si="9"/>
        <v>21.180288719380506</v>
      </c>
      <c r="K15" s="13">
        <f t="shared" si="10"/>
        <v>36.419711280619495</v>
      </c>
      <c r="L15" s="27">
        <f t="shared" si="0"/>
        <v>15</v>
      </c>
      <c r="M15" s="27">
        <f t="shared" si="1"/>
        <v>21.75</v>
      </c>
      <c r="N15" s="27">
        <f t="shared" si="2"/>
        <v>29.5</v>
      </c>
      <c r="O15" s="27">
        <f t="shared" si="3"/>
        <v>36</v>
      </c>
      <c r="P15" s="27">
        <f t="shared" si="4"/>
        <v>42</v>
      </c>
    </row>
    <row r="16" spans="1:16" ht="15" x14ac:dyDescent="0.25">
      <c r="A16">
        <v>11</v>
      </c>
      <c r="B16">
        <v>36</v>
      </c>
      <c r="C16">
        <f t="shared" si="5"/>
        <v>7.1999999999999993</v>
      </c>
      <c r="D16">
        <f t="shared" si="6"/>
        <v>7.1999999999999993</v>
      </c>
      <c r="E16">
        <f t="shared" si="7"/>
        <v>51.839999999999989</v>
      </c>
      <c r="G16" s="169">
        <f>QUARTILE(B6:B25,2)</f>
        <v>29.5</v>
      </c>
      <c r="I16" s="13">
        <f t="shared" si="8"/>
        <v>28.8</v>
      </c>
      <c r="J16" s="13">
        <f t="shared" si="9"/>
        <v>21.180288719380506</v>
      </c>
      <c r="K16" s="13">
        <f t="shared" si="10"/>
        <v>36.419711280619495</v>
      </c>
      <c r="L16" s="27">
        <f t="shared" si="0"/>
        <v>15</v>
      </c>
      <c r="M16" s="27">
        <f t="shared" si="1"/>
        <v>21.75</v>
      </c>
      <c r="N16" s="27">
        <f t="shared" si="2"/>
        <v>29.5</v>
      </c>
      <c r="O16" s="27">
        <f t="shared" si="3"/>
        <v>36</v>
      </c>
      <c r="P16" s="27">
        <f t="shared" si="4"/>
        <v>42</v>
      </c>
    </row>
    <row r="17" spans="1:16" x14ac:dyDescent="0.2">
      <c r="A17">
        <v>12</v>
      </c>
      <c r="B17">
        <v>38</v>
      </c>
      <c r="C17">
        <f t="shared" si="5"/>
        <v>9.1999999999999993</v>
      </c>
      <c r="D17">
        <f t="shared" si="6"/>
        <v>9.1999999999999993</v>
      </c>
      <c r="E17">
        <f t="shared" si="7"/>
        <v>84.639999999999986</v>
      </c>
      <c r="G17" s="106"/>
      <c r="I17" s="13">
        <f t="shared" si="8"/>
        <v>28.8</v>
      </c>
      <c r="J17" s="13">
        <f t="shared" si="9"/>
        <v>21.180288719380506</v>
      </c>
      <c r="K17" s="13">
        <f t="shared" si="10"/>
        <v>36.419711280619495</v>
      </c>
      <c r="L17" s="27">
        <f t="shared" si="0"/>
        <v>15</v>
      </c>
      <c r="M17" s="27">
        <f t="shared" si="1"/>
        <v>21.75</v>
      </c>
      <c r="N17" s="27">
        <f t="shared" si="2"/>
        <v>29.5</v>
      </c>
      <c r="O17" s="27">
        <f t="shared" si="3"/>
        <v>36</v>
      </c>
      <c r="P17" s="27">
        <f t="shared" si="4"/>
        <v>42</v>
      </c>
    </row>
    <row r="18" spans="1:16" x14ac:dyDescent="0.2">
      <c r="A18">
        <v>13</v>
      </c>
      <c r="B18">
        <v>19</v>
      </c>
      <c r="C18">
        <f t="shared" si="5"/>
        <v>-9.8000000000000007</v>
      </c>
      <c r="D18">
        <f t="shared" si="6"/>
        <v>9.8000000000000007</v>
      </c>
      <c r="E18">
        <f t="shared" si="7"/>
        <v>96.04000000000002</v>
      </c>
      <c r="G18" s="127" t="s">
        <v>51</v>
      </c>
      <c r="H18" s="28" t="str">
        <f>"ein Viertel aller Werte ist kleiner als " &amp; G20</f>
        <v>ein Viertel aller Werte ist kleiner als 21,75</v>
      </c>
      <c r="I18" s="13">
        <f t="shared" si="8"/>
        <v>28.8</v>
      </c>
      <c r="J18" s="13">
        <f t="shared" si="9"/>
        <v>21.180288719380506</v>
      </c>
      <c r="K18" s="13">
        <f t="shared" si="10"/>
        <v>36.419711280619495</v>
      </c>
      <c r="L18" s="27">
        <f t="shared" si="0"/>
        <v>15</v>
      </c>
      <c r="M18" s="27">
        <f t="shared" si="1"/>
        <v>21.75</v>
      </c>
      <c r="N18" s="27">
        <f t="shared" si="2"/>
        <v>29.5</v>
      </c>
      <c r="O18" s="27">
        <f t="shared" si="3"/>
        <v>36</v>
      </c>
      <c r="P18" s="27">
        <f t="shared" si="4"/>
        <v>42</v>
      </c>
    </row>
    <row r="19" spans="1:16" ht="15" x14ac:dyDescent="0.25">
      <c r="A19">
        <v>14</v>
      </c>
      <c r="B19">
        <v>15</v>
      </c>
      <c r="C19">
        <f t="shared" si="5"/>
        <v>-13.8</v>
      </c>
      <c r="D19">
        <f t="shared" si="6"/>
        <v>13.8</v>
      </c>
      <c r="E19">
        <f t="shared" si="7"/>
        <v>190.44000000000003</v>
      </c>
      <c r="F19" s="126"/>
      <c r="G19" s="137" t="s">
        <v>160</v>
      </c>
      <c r="H19" s="138" t="str">
        <f>"one quarter of all values is smaller than " &amp;G20</f>
        <v>one quarter of all values is smaller than 21,75</v>
      </c>
      <c r="I19" s="13">
        <f t="shared" si="8"/>
        <v>28.8</v>
      </c>
      <c r="J19" s="13">
        <f t="shared" si="9"/>
        <v>21.180288719380506</v>
      </c>
      <c r="K19" s="13">
        <f t="shared" si="10"/>
        <v>36.419711280619495</v>
      </c>
      <c r="L19" s="27">
        <f t="shared" si="0"/>
        <v>15</v>
      </c>
      <c r="M19" s="27">
        <f t="shared" si="1"/>
        <v>21.75</v>
      </c>
      <c r="N19" s="27">
        <f t="shared" si="2"/>
        <v>29.5</v>
      </c>
      <c r="O19" s="27">
        <f t="shared" si="3"/>
        <v>36</v>
      </c>
      <c r="P19" s="27">
        <f t="shared" si="4"/>
        <v>42</v>
      </c>
    </row>
    <row r="20" spans="1:16" ht="15" x14ac:dyDescent="0.25">
      <c r="A20">
        <v>15</v>
      </c>
      <c r="B20">
        <v>27</v>
      </c>
      <c r="C20">
        <f t="shared" si="5"/>
        <v>-1.8000000000000007</v>
      </c>
      <c r="D20">
        <f t="shared" si="6"/>
        <v>1.8000000000000007</v>
      </c>
      <c r="E20">
        <f t="shared" si="7"/>
        <v>3.2400000000000024</v>
      </c>
      <c r="G20" s="169">
        <f>QUARTILE(B6:B25,1)</f>
        <v>21.75</v>
      </c>
      <c r="I20" s="13">
        <f t="shared" si="8"/>
        <v>28.8</v>
      </c>
      <c r="J20" s="13">
        <f t="shared" si="9"/>
        <v>21.180288719380506</v>
      </c>
      <c r="K20" s="13">
        <f t="shared" si="10"/>
        <v>36.419711280619495</v>
      </c>
      <c r="L20" s="27">
        <f t="shared" si="0"/>
        <v>15</v>
      </c>
      <c r="M20" s="27">
        <f t="shared" si="1"/>
        <v>21.75</v>
      </c>
      <c r="N20" s="27">
        <f t="shared" si="2"/>
        <v>29.5</v>
      </c>
      <c r="O20" s="27">
        <f t="shared" si="3"/>
        <v>36</v>
      </c>
      <c r="P20" s="27">
        <f t="shared" si="4"/>
        <v>42</v>
      </c>
    </row>
    <row r="21" spans="1:16" x14ac:dyDescent="0.2">
      <c r="A21">
        <v>16</v>
      </c>
      <c r="B21">
        <v>20</v>
      </c>
      <c r="C21">
        <f t="shared" si="5"/>
        <v>-8.8000000000000007</v>
      </c>
      <c r="D21">
        <f t="shared" si="6"/>
        <v>8.8000000000000007</v>
      </c>
      <c r="E21">
        <f t="shared" si="7"/>
        <v>77.440000000000012</v>
      </c>
      <c r="G21" s="106"/>
      <c r="I21" s="13">
        <f t="shared" si="8"/>
        <v>28.8</v>
      </c>
      <c r="J21" s="13">
        <f t="shared" si="9"/>
        <v>21.180288719380506</v>
      </c>
      <c r="K21" s="13">
        <f t="shared" si="10"/>
        <v>36.419711280619495</v>
      </c>
      <c r="L21" s="27">
        <f t="shared" si="0"/>
        <v>15</v>
      </c>
      <c r="M21" s="27">
        <f t="shared" si="1"/>
        <v>21.75</v>
      </c>
      <c r="N21" s="27">
        <f t="shared" si="2"/>
        <v>29.5</v>
      </c>
      <c r="O21" s="27">
        <f t="shared" si="3"/>
        <v>36</v>
      </c>
      <c r="P21" s="27">
        <f t="shared" si="4"/>
        <v>42</v>
      </c>
    </row>
    <row r="22" spans="1:16" x14ac:dyDescent="0.2">
      <c r="A22">
        <v>17</v>
      </c>
      <c r="B22">
        <v>42</v>
      </c>
      <c r="C22">
        <f t="shared" si="5"/>
        <v>13.2</v>
      </c>
      <c r="D22">
        <f t="shared" si="6"/>
        <v>13.2</v>
      </c>
      <c r="E22">
        <f t="shared" si="7"/>
        <v>174.23999999999998</v>
      </c>
      <c r="G22" s="127" t="s">
        <v>50</v>
      </c>
      <c r="H22" t="s">
        <v>57</v>
      </c>
      <c r="I22" s="13">
        <f t="shared" si="8"/>
        <v>28.8</v>
      </c>
      <c r="J22" s="13">
        <f t="shared" si="9"/>
        <v>21.180288719380506</v>
      </c>
      <c r="K22" s="13">
        <f t="shared" si="10"/>
        <v>36.419711280619495</v>
      </c>
      <c r="L22" s="27">
        <f t="shared" si="0"/>
        <v>15</v>
      </c>
      <c r="M22" s="27">
        <f t="shared" si="1"/>
        <v>21.75</v>
      </c>
      <c r="N22" s="27">
        <f t="shared" si="2"/>
        <v>29.5</v>
      </c>
      <c r="O22" s="27">
        <f t="shared" si="3"/>
        <v>36</v>
      </c>
      <c r="P22" s="27">
        <f t="shared" si="4"/>
        <v>42</v>
      </c>
    </row>
    <row r="23" spans="1:16" ht="15" x14ac:dyDescent="0.25">
      <c r="A23">
        <v>18</v>
      </c>
      <c r="B23">
        <v>26</v>
      </c>
      <c r="C23">
        <f t="shared" si="5"/>
        <v>-2.8000000000000007</v>
      </c>
      <c r="D23">
        <f t="shared" si="6"/>
        <v>2.8000000000000007</v>
      </c>
      <c r="E23">
        <f t="shared" si="7"/>
        <v>7.8400000000000043</v>
      </c>
      <c r="F23" s="126"/>
      <c r="G23" s="136" t="s">
        <v>159</v>
      </c>
      <c r="H23" s="107" t="s">
        <v>164</v>
      </c>
      <c r="I23" s="13">
        <f t="shared" si="8"/>
        <v>28.8</v>
      </c>
      <c r="J23" s="13">
        <f t="shared" si="9"/>
        <v>21.180288719380506</v>
      </c>
      <c r="K23" s="13">
        <f t="shared" si="10"/>
        <v>36.419711280619495</v>
      </c>
      <c r="L23" s="27">
        <f t="shared" si="0"/>
        <v>15</v>
      </c>
      <c r="M23" s="27">
        <f t="shared" si="1"/>
        <v>21.75</v>
      </c>
      <c r="N23" s="27">
        <f t="shared" si="2"/>
        <v>29.5</v>
      </c>
      <c r="O23" s="27">
        <f t="shared" si="3"/>
        <v>36</v>
      </c>
      <c r="P23" s="27">
        <f t="shared" si="4"/>
        <v>42</v>
      </c>
    </row>
    <row r="24" spans="1:16" ht="15" x14ac:dyDescent="0.25">
      <c r="A24">
        <v>19</v>
      </c>
      <c r="B24">
        <v>37</v>
      </c>
      <c r="C24">
        <f t="shared" si="5"/>
        <v>8.1999999999999993</v>
      </c>
      <c r="D24">
        <f t="shared" si="6"/>
        <v>8.1999999999999993</v>
      </c>
      <c r="E24">
        <f t="shared" si="7"/>
        <v>67.239999999999995</v>
      </c>
      <c r="G24" s="169">
        <f>QUARTILE(B6:B25,0)</f>
        <v>15</v>
      </c>
      <c r="I24" s="13">
        <f t="shared" si="8"/>
        <v>28.8</v>
      </c>
      <c r="J24" s="13">
        <f t="shared" si="9"/>
        <v>21.180288719380506</v>
      </c>
      <c r="K24" s="13">
        <f t="shared" si="10"/>
        <v>36.419711280619495</v>
      </c>
      <c r="L24" s="27">
        <f t="shared" si="0"/>
        <v>15</v>
      </c>
      <c r="M24" s="27">
        <f t="shared" si="1"/>
        <v>21.75</v>
      </c>
      <c r="N24" s="27">
        <f t="shared" si="2"/>
        <v>29.5</v>
      </c>
      <c r="O24" s="27">
        <f t="shared" si="3"/>
        <v>36</v>
      </c>
      <c r="P24" s="27">
        <f t="shared" si="4"/>
        <v>42</v>
      </c>
    </row>
    <row r="25" spans="1:16" ht="15" thickBot="1" x14ac:dyDescent="0.25">
      <c r="A25">
        <v>20</v>
      </c>
      <c r="B25" s="26">
        <v>32</v>
      </c>
      <c r="C25">
        <f t="shared" si="5"/>
        <v>3.1999999999999993</v>
      </c>
      <c r="D25" s="26">
        <f t="shared" si="6"/>
        <v>3.1999999999999993</v>
      </c>
      <c r="E25" s="26">
        <f t="shared" si="7"/>
        <v>10.239999999999995</v>
      </c>
      <c r="F25" s="26"/>
      <c r="G25" s="26"/>
      <c r="I25" s="13">
        <f t="shared" si="8"/>
        <v>28.8</v>
      </c>
      <c r="J25" s="13">
        <f t="shared" si="9"/>
        <v>21.180288719380506</v>
      </c>
      <c r="K25" s="13">
        <f t="shared" si="10"/>
        <v>36.419711280619495</v>
      </c>
      <c r="L25" s="27">
        <f t="shared" si="0"/>
        <v>15</v>
      </c>
      <c r="M25" s="27">
        <f t="shared" si="1"/>
        <v>21.75</v>
      </c>
      <c r="N25" s="27">
        <f t="shared" si="2"/>
        <v>29.5</v>
      </c>
      <c r="O25" s="27">
        <f t="shared" si="3"/>
        <v>36</v>
      </c>
      <c r="P25" s="27">
        <f t="shared" si="4"/>
        <v>42</v>
      </c>
    </row>
    <row r="26" spans="1:16" ht="15.75" thickBot="1" x14ac:dyDescent="0.3">
      <c r="B26" s="165">
        <f>AVERAGE(B6:B25)</f>
        <v>28.8</v>
      </c>
      <c r="C26" s="165">
        <f>SUM(C6:C25)/COUNT(C6:C25)</f>
        <v>-7.1054273576010023E-16</v>
      </c>
      <c r="D26" s="165">
        <f>SUM(D6:D25)/COUNT(D6:D25)</f>
        <v>6.6199999999999992</v>
      </c>
      <c r="E26" s="165">
        <f>SUM(E6:E25)/COUNT(E6:E25)</f>
        <v>58.06</v>
      </c>
      <c r="F26" s="165">
        <f>SQRT(E26)</f>
        <v>7.6197112806194962</v>
      </c>
      <c r="G26" s="166">
        <f>F26/B26</f>
        <v>0.26457330835484361</v>
      </c>
    </row>
    <row r="27" spans="1:16" s="25" customFormat="1" ht="28.5" x14ac:dyDescent="0.2">
      <c r="B27" s="124" t="s">
        <v>56</v>
      </c>
      <c r="C27" s="124" t="s">
        <v>46</v>
      </c>
      <c r="D27" s="124" t="s">
        <v>154</v>
      </c>
      <c r="E27" s="124" t="s">
        <v>48</v>
      </c>
      <c r="F27" s="124" t="s">
        <v>47</v>
      </c>
      <c r="G27" s="124" t="s">
        <v>107</v>
      </c>
    </row>
    <row r="28" spans="1:16" s="25" customFormat="1" ht="30" x14ac:dyDescent="0.2">
      <c r="B28" s="139" t="s">
        <v>152</v>
      </c>
      <c r="C28" s="139" t="s">
        <v>153</v>
      </c>
      <c r="D28" s="139" t="s">
        <v>155</v>
      </c>
      <c r="E28" s="139" t="s">
        <v>156</v>
      </c>
      <c r="F28" s="139" t="s">
        <v>157</v>
      </c>
      <c r="G28" s="139" t="s">
        <v>158</v>
      </c>
    </row>
    <row r="30" spans="1:16" ht="15" x14ac:dyDescent="0.25">
      <c r="B30" s="167">
        <f>MEDIAN(B6:B25)</f>
        <v>29.5</v>
      </c>
      <c r="D30" s="168">
        <f>AVEDEV(B6:B25)</f>
        <v>6.6199999999999992</v>
      </c>
      <c r="E30" s="168">
        <f>_xlfn.VAR.P(B6:B25)</f>
        <v>58.06</v>
      </c>
      <c r="F30" s="168">
        <f>_xlfn.STDEV.P(B6:B25)</f>
        <v>7.6197112806194962</v>
      </c>
      <c r="H30" s="705" t="s">
        <v>477</v>
      </c>
    </row>
    <row r="31" spans="1:16" ht="15" x14ac:dyDescent="0.25">
      <c r="B31" s="125" t="s">
        <v>55</v>
      </c>
      <c r="D31" s="125" t="s">
        <v>49</v>
      </c>
      <c r="E31" s="125" t="s">
        <v>313</v>
      </c>
      <c r="F31" s="125" t="s">
        <v>315</v>
      </c>
      <c r="H31" s="705"/>
    </row>
    <row r="32" spans="1:16" ht="15" x14ac:dyDescent="0.25">
      <c r="B32" s="140" t="s">
        <v>55</v>
      </c>
      <c r="D32" s="140" t="s">
        <v>167</v>
      </c>
      <c r="E32" s="140" t="s">
        <v>168</v>
      </c>
      <c r="F32" s="140" t="s">
        <v>170</v>
      </c>
      <c r="H32" s="705"/>
    </row>
    <row r="33" spans="2:8" ht="15" x14ac:dyDescent="0.25">
      <c r="B33" s="7"/>
      <c r="D33" s="7"/>
      <c r="E33" s="7"/>
      <c r="F33" s="7"/>
    </row>
    <row r="34" spans="2:8" ht="15" x14ac:dyDescent="0.25">
      <c r="E34" s="168">
        <f>_xlfn.VAR.S(B6:B25)</f>
        <v>61.115789473684252</v>
      </c>
      <c r="F34" s="168">
        <f>_xlfn.STDEV.S(B6:B25)</f>
        <v>7.8176588230546527</v>
      </c>
      <c r="H34" s="725" t="s">
        <v>476</v>
      </c>
    </row>
    <row r="35" spans="2:8" ht="15" x14ac:dyDescent="0.25">
      <c r="E35" s="125" t="s">
        <v>314</v>
      </c>
      <c r="F35" s="125" t="s">
        <v>316</v>
      </c>
      <c r="H35" s="725"/>
    </row>
    <row r="36" spans="2:8" ht="15" x14ac:dyDescent="0.25">
      <c r="E36" s="140" t="s">
        <v>169</v>
      </c>
      <c r="F36" s="140" t="s">
        <v>171</v>
      </c>
      <c r="H36" s="725"/>
    </row>
  </sheetData>
  <mergeCells count="5">
    <mergeCell ref="A1:F1"/>
    <mergeCell ref="A2:F2"/>
    <mergeCell ref="H34:H36"/>
    <mergeCell ref="H30:H32"/>
    <mergeCell ref="I2:N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0"/>
  <dimension ref="A1:P36"/>
  <sheetViews>
    <sheetView zoomScale="80" zoomScaleNormal="80" workbookViewId="0">
      <selection sqref="A1:F1"/>
    </sheetView>
  </sheetViews>
  <sheetFormatPr baseColWidth="10" defaultColWidth="11" defaultRowHeight="14.25" x14ac:dyDescent="0.2"/>
  <cols>
    <col min="2" max="7" width="13.625" customWidth="1"/>
    <col min="8" max="8" width="63" customWidth="1"/>
  </cols>
  <sheetData>
    <row r="1" spans="1:16" ht="18" x14ac:dyDescent="0.25">
      <c r="A1" s="699" t="s">
        <v>188</v>
      </c>
      <c r="B1" s="699"/>
      <c r="C1" s="699"/>
      <c r="D1" s="699"/>
      <c r="E1" s="699"/>
      <c r="F1" s="699"/>
    </row>
    <row r="2" spans="1:16" ht="18" x14ac:dyDescent="0.25">
      <c r="A2" s="700" t="s">
        <v>189</v>
      </c>
      <c r="B2" s="700"/>
      <c r="C2" s="700"/>
      <c r="D2" s="700"/>
      <c r="E2" s="700"/>
      <c r="F2" s="700"/>
      <c r="G2" s="352"/>
      <c r="H2" s="103"/>
      <c r="I2" s="704" t="s">
        <v>478</v>
      </c>
      <c r="J2" s="704"/>
      <c r="K2" s="704"/>
      <c r="L2" s="704"/>
      <c r="M2" s="704"/>
      <c r="N2" s="704"/>
    </row>
    <row r="3" spans="1:16" ht="15" thickBot="1" x14ac:dyDescent="0.25">
      <c r="G3" s="353"/>
      <c r="H3" s="208"/>
    </row>
    <row r="4" spans="1:16" s="19" customFormat="1" ht="30" customHeight="1" thickBot="1" x14ac:dyDescent="0.25">
      <c r="A4" s="118" t="s">
        <v>60</v>
      </c>
      <c r="B4" s="119" t="s">
        <v>59</v>
      </c>
      <c r="C4" s="119" t="s">
        <v>43</v>
      </c>
      <c r="D4" s="119" t="s">
        <v>45</v>
      </c>
      <c r="E4" s="120" t="s">
        <v>44</v>
      </c>
      <c r="I4" s="25" t="s">
        <v>3</v>
      </c>
      <c r="J4" s="25" t="s">
        <v>136</v>
      </c>
      <c r="K4" s="25" t="s">
        <v>66</v>
      </c>
      <c r="L4" s="25" t="s">
        <v>61</v>
      </c>
      <c r="M4" s="25" t="s">
        <v>62</v>
      </c>
      <c r="N4" s="25" t="s">
        <v>63</v>
      </c>
      <c r="O4" s="25" t="s">
        <v>64</v>
      </c>
      <c r="P4" s="25" t="s">
        <v>65</v>
      </c>
    </row>
    <row r="5" spans="1:16" s="19" customFormat="1" ht="30" customHeight="1" thickBot="1" x14ac:dyDescent="0.25">
      <c r="A5" s="133" t="s">
        <v>147</v>
      </c>
      <c r="B5" s="134" t="s">
        <v>148</v>
      </c>
      <c r="C5" s="134" t="s">
        <v>149</v>
      </c>
      <c r="D5" s="134" t="s">
        <v>150</v>
      </c>
      <c r="E5" s="135" t="s">
        <v>151</v>
      </c>
      <c r="I5" s="139" t="s">
        <v>145</v>
      </c>
      <c r="J5" s="139" t="s">
        <v>172</v>
      </c>
      <c r="K5" s="139" t="s">
        <v>173</v>
      </c>
      <c r="L5" s="139" t="s">
        <v>159</v>
      </c>
      <c r="M5" s="139" t="s">
        <v>160</v>
      </c>
      <c r="N5" s="139" t="s">
        <v>161</v>
      </c>
      <c r="O5" s="139" t="s">
        <v>162</v>
      </c>
      <c r="P5" s="139" t="s">
        <v>163</v>
      </c>
    </row>
    <row r="6" spans="1:16" x14ac:dyDescent="0.2">
      <c r="A6">
        <v>1</v>
      </c>
      <c r="B6">
        <v>35</v>
      </c>
      <c r="C6">
        <f t="shared" ref="C6:C25" si="0">B6-$B$26</f>
        <v>6.1999999999999993</v>
      </c>
      <c r="D6">
        <f t="shared" ref="D6:D25" si="1">ABS(C6)</f>
        <v>6.1999999999999993</v>
      </c>
      <c r="E6">
        <f t="shared" ref="E6:E25" si="2">C6*C6</f>
        <v>38.439999999999991</v>
      </c>
      <c r="G6" s="127" t="s">
        <v>54</v>
      </c>
      <c r="H6" t="s">
        <v>58</v>
      </c>
      <c r="I6" s="13">
        <f t="shared" ref="I6:I25" si="3">$B$26</f>
        <v>28.8</v>
      </c>
      <c r="J6" s="13">
        <f t="shared" ref="J6:J25" si="4">$B$26-$F$26</f>
        <v>23.28094210938135</v>
      </c>
      <c r="K6" s="13">
        <f t="shared" ref="K6:K25" si="5">$B$26+$F$26</f>
        <v>34.319057890618652</v>
      </c>
      <c r="L6" s="27">
        <f>$G$24</f>
        <v>15</v>
      </c>
      <c r="M6" s="27">
        <f>$G$20</f>
        <v>27</v>
      </c>
      <c r="N6" s="27">
        <f t="shared" ref="N6:N25" si="6">$G$16</f>
        <v>29</v>
      </c>
      <c r="O6" s="27">
        <f>$G$12</f>
        <v>31.25</v>
      </c>
      <c r="P6" s="27">
        <f>$G$8</f>
        <v>42</v>
      </c>
    </row>
    <row r="7" spans="1:16" ht="15" x14ac:dyDescent="0.25">
      <c r="A7">
        <v>2</v>
      </c>
      <c r="B7">
        <v>29</v>
      </c>
      <c r="C7">
        <f t="shared" si="0"/>
        <v>0.19999999999999929</v>
      </c>
      <c r="D7">
        <f t="shared" si="1"/>
        <v>0.19999999999999929</v>
      </c>
      <c r="E7">
        <f t="shared" si="2"/>
        <v>3.9999999999999716E-2</v>
      </c>
      <c r="G7" s="136" t="s">
        <v>163</v>
      </c>
      <c r="H7" s="107" t="s">
        <v>165</v>
      </c>
      <c r="I7" s="13">
        <f t="shared" si="3"/>
        <v>28.8</v>
      </c>
      <c r="J7" s="13">
        <f t="shared" si="4"/>
        <v>23.28094210938135</v>
      </c>
      <c r="K7" s="13">
        <f t="shared" si="5"/>
        <v>34.319057890618652</v>
      </c>
      <c r="L7" s="27">
        <f t="shared" ref="L7:L25" si="7">$G$24</f>
        <v>15</v>
      </c>
      <c r="M7" s="27">
        <f t="shared" ref="M7:M25" si="8">$G$20</f>
        <v>27</v>
      </c>
      <c r="N7" s="27">
        <f t="shared" si="6"/>
        <v>29</v>
      </c>
      <c r="O7" s="27">
        <f t="shared" ref="O7:O25" si="9">$G$12</f>
        <v>31.25</v>
      </c>
      <c r="P7" s="27">
        <f t="shared" ref="P7:P25" si="10">$G$8</f>
        <v>42</v>
      </c>
    </row>
    <row r="8" spans="1:16" ht="15" x14ac:dyDescent="0.25">
      <c r="A8">
        <v>3</v>
      </c>
      <c r="B8">
        <v>28</v>
      </c>
      <c r="C8">
        <f t="shared" si="0"/>
        <v>-0.80000000000000071</v>
      </c>
      <c r="D8">
        <f t="shared" si="1"/>
        <v>0.80000000000000071</v>
      </c>
      <c r="E8">
        <f t="shared" si="2"/>
        <v>0.64000000000000112</v>
      </c>
      <c r="G8" s="169">
        <f>QUARTILE(B6:B25,4)</f>
        <v>42</v>
      </c>
      <c r="I8" s="13">
        <f t="shared" si="3"/>
        <v>28.8</v>
      </c>
      <c r="J8" s="13">
        <f t="shared" si="4"/>
        <v>23.28094210938135</v>
      </c>
      <c r="K8" s="13">
        <f t="shared" si="5"/>
        <v>34.319057890618652</v>
      </c>
      <c r="L8" s="27">
        <f t="shared" si="7"/>
        <v>15</v>
      </c>
      <c r="M8" s="27">
        <f t="shared" si="8"/>
        <v>27</v>
      </c>
      <c r="N8" s="27">
        <f t="shared" si="6"/>
        <v>29</v>
      </c>
      <c r="O8" s="27">
        <f t="shared" si="9"/>
        <v>31.25</v>
      </c>
      <c r="P8" s="27">
        <f t="shared" si="10"/>
        <v>42</v>
      </c>
    </row>
    <row r="9" spans="1:16" x14ac:dyDescent="0.2">
      <c r="A9">
        <v>4</v>
      </c>
      <c r="B9">
        <v>31</v>
      </c>
      <c r="C9">
        <f t="shared" si="0"/>
        <v>2.1999999999999993</v>
      </c>
      <c r="D9">
        <f t="shared" si="1"/>
        <v>2.1999999999999993</v>
      </c>
      <c r="E9">
        <f t="shared" si="2"/>
        <v>4.8399999999999972</v>
      </c>
      <c r="G9" s="106"/>
      <c r="I9" s="13">
        <f t="shared" si="3"/>
        <v>28.8</v>
      </c>
      <c r="J9" s="13">
        <f t="shared" si="4"/>
        <v>23.28094210938135</v>
      </c>
      <c r="K9" s="13">
        <f t="shared" si="5"/>
        <v>34.319057890618652</v>
      </c>
      <c r="L9" s="27">
        <f t="shared" si="7"/>
        <v>15</v>
      </c>
      <c r="M9" s="27">
        <f t="shared" si="8"/>
        <v>27</v>
      </c>
      <c r="N9" s="27">
        <f t="shared" si="6"/>
        <v>29</v>
      </c>
      <c r="O9" s="27">
        <f t="shared" si="9"/>
        <v>31.25</v>
      </c>
      <c r="P9" s="27">
        <f t="shared" si="10"/>
        <v>42</v>
      </c>
    </row>
    <row r="10" spans="1:16" x14ac:dyDescent="0.2">
      <c r="A10">
        <v>5</v>
      </c>
      <c r="B10">
        <v>23</v>
      </c>
      <c r="C10">
        <f t="shared" si="0"/>
        <v>-5.8000000000000007</v>
      </c>
      <c r="D10">
        <f t="shared" si="1"/>
        <v>5.8000000000000007</v>
      </c>
      <c r="E10">
        <f t="shared" si="2"/>
        <v>33.640000000000008</v>
      </c>
      <c r="G10" s="127" t="s">
        <v>53</v>
      </c>
      <c r="H10" s="28" t="str">
        <f>"ein Viertel aller Werte ist größer als " &amp; G12</f>
        <v>ein Viertel aller Werte ist größer als 31,25</v>
      </c>
      <c r="I10" s="13">
        <f t="shared" si="3"/>
        <v>28.8</v>
      </c>
      <c r="J10" s="13">
        <f t="shared" si="4"/>
        <v>23.28094210938135</v>
      </c>
      <c r="K10" s="13">
        <f t="shared" si="5"/>
        <v>34.319057890618652</v>
      </c>
      <c r="L10" s="27">
        <f t="shared" si="7"/>
        <v>15</v>
      </c>
      <c r="M10" s="27">
        <f t="shared" si="8"/>
        <v>27</v>
      </c>
      <c r="N10" s="27">
        <f t="shared" si="6"/>
        <v>29</v>
      </c>
      <c r="O10" s="27">
        <f t="shared" si="9"/>
        <v>31.25</v>
      </c>
      <c r="P10" s="27">
        <f t="shared" si="10"/>
        <v>42</v>
      </c>
    </row>
    <row r="11" spans="1:16" ht="15" x14ac:dyDescent="0.25">
      <c r="A11">
        <v>6</v>
      </c>
      <c r="B11">
        <v>26</v>
      </c>
      <c r="C11">
        <f t="shared" si="0"/>
        <v>-2.8000000000000007</v>
      </c>
      <c r="D11">
        <f t="shared" si="1"/>
        <v>2.8000000000000007</v>
      </c>
      <c r="E11">
        <f t="shared" si="2"/>
        <v>7.8400000000000043</v>
      </c>
      <c r="F11" s="126"/>
      <c r="G11" s="137" t="s">
        <v>162</v>
      </c>
      <c r="H11" s="138" t="str">
        <f>"one quarter of all values is larger than " &amp;G12</f>
        <v>one quarter of all values is larger than 31,25</v>
      </c>
      <c r="I11" s="13">
        <f t="shared" si="3"/>
        <v>28.8</v>
      </c>
      <c r="J11" s="13">
        <f t="shared" si="4"/>
        <v>23.28094210938135</v>
      </c>
      <c r="K11" s="13">
        <f t="shared" si="5"/>
        <v>34.319057890618652</v>
      </c>
      <c r="L11" s="27">
        <f t="shared" si="7"/>
        <v>15</v>
      </c>
      <c r="M11" s="27">
        <f t="shared" si="8"/>
        <v>27</v>
      </c>
      <c r="N11" s="27">
        <f t="shared" si="6"/>
        <v>29</v>
      </c>
      <c r="O11" s="27">
        <f t="shared" si="9"/>
        <v>31.25</v>
      </c>
      <c r="P11" s="27">
        <f t="shared" si="10"/>
        <v>42</v>
      </c>
    </row>
    <row r="12" spans="1:16" ht="15" x14ac:dyDescent="0.25">
      <c r="A12">
        <v>7</v>
      </c>
      <c r="B12">
        <v>31</v>
      </c>
      <c r="C12">
        <f t="shared" si="0"/>
        <v>2.1999999999999993</v>
      </c>
      <c r="D12">
        <f t="shared" si="1"/>
        <v>2.1999999999999993</v>
      </c>
      <c r="E12">
        <f t="shared" si="2"/>
        <v>4.8399999999999972</v>
      </c>
      <c r="G12" s="169">
        <f>QUARTILE(B6:B25,3)</f>
        <v>31.25</v>
      </c>
      <c r="I12" s="13">
        <f t="shared" si="3"/>
        <v>28.8</v>
      </c>
      <c r="J12" s="13">
        <f t="shared" si="4"/>
        <v>23.28094210938135</v>
      </c>
      <c r="K12" s="13">
        <f t="shared" si="5"/>
        <v>34.319057890618652</v>
      </c>
      <c r="L12" s="27">
        <f t="shared" si="7"/>
        <v>15</v>
      </c>
      <c r="M12" s="27">
        <f t="shared" si="8"/>
        <v>27</v>
      </c>
      <c r="N12" s="27">
        <f t="shared" si="6"/>
        <v>29</v>
      </c>
      <c r="O12" s="27">
        <f t="shared" si="9"/>
        <v>31.25</v>
      </c>
      <c r="P12" s="27">
        <f t="shared" si="10"/>
        <v>42</v>
      </c>
    </row>
    <row r="13" spans="1:16" x14ac:dyDescent="0.2">
      <c r="A13">
        <v>8</v>
      </c>
      <c r="B13">
        <v>15</v>
      </c>
      <c r="C13">
        <f t="shared" si="0"/>
        <v>-13.8</v>
      </c>
      <c r="D13">
        <f t="shared" si="1"/>
        <v>13.8</v>
      </c>
      <c r="E13">
        <f t="shared" si="2"/>
        <v>190.44000000000003</v>
      </c>
      <c r="G13" s="106"/>
      <c r="I13" s="13">
        <f t="shared" si="3"/>
        <v>28.8</v>
      </c>
      <c r="J13" s="13">
        <f t="shared" si="4"/>
        <v>23.28094210938135</v>
      </c>
      <c r="K13" s="13">
        <f t="shared" si="5"/>
        <v>34.319057890618652</v>
      </c>
      <c r="L13" s="27">
        <f t="shared" si="7"/>
        <v>15</v>
      </c>
      <c r="M13" s="27">
        <f t="shared" si="8"/>
        <v>27</v>
      </c>
      <c r="N13" s="27">
        <f t="shared" si="6"/>
        <v>29</v>
      </c>
      <c r="O13" s="27">
        <f t="shared" si="9"/>
        <v>31.25</v>
      </c>
      <c r="P13" s="27">
        <f t="shared" si="10"/>
        <v>42</v>
      </c>
    </row>
    <row r="14" spans="1:16" x14ac:dyDescent="0.2">
      <c r="A14">
        <v>9</v>
      </c>
      <c r="B14">
        <v>30</v>
      </c>
      <c r="C14">
        <f t="shared" si="0"/>
        <v>1.1999999999999993</v>
      </c>
      <c r="D14">
        <f t="shared" si="1"/>
        <v>1.1999999999999993</v>
      </c>
      <c r="E14">
        <f t="shared" si="2"/>
        <v>1.4399999999999984</v>
      </c>
      <c r="G14" s="127" t="s">
        <v>52</v>
      </c>
      <c r="H14" s="28" t="str">
        <f>"die Hälfte aller Werte ist größer bzw. kleiner als " &amp; G16 &amp; " (=Median!)"</f>
        <v>die Hälfte aller Werte ist größer bzw. kleiner als 29 (=Median!)</v>
      </c>
      <c r="I14" s="13">
        <f t="shared" si="3"/>
        <v>28.8</v>
      </c>
      <c r="J14" s="13">
        <f t="shared" si="4"/>
        <v>23.28094210938135</v>
      </c>
      <c r="K14" s="13">
        <f t="shared" si="5"/>
        <v>34.319057890618652</v>
      </c>
      <c r="L14" s="27">
        <f t="shared" si="7"/>
        <v>15</v>
      </c>
      <c r="M14" s="27">
        <f t="shared" si="8"/>
        <v>27</v>
      </c>
      <c r="N14" s="27">
        <f t="shared" si="6"/>
        <v>29</v>
      </c>
      <c r="O14" s="27">
        <f t="shared" si="9"/>
        <v>31.25</v>
      </c>
      <c r="P14" s="27">
        <f t="shared" si="10"/>
        <v>42</v>
      </c>
    </row>
    <row r="15" spans="1:16" ht="15" x14ac:dyDescent="0.25">
      <c r="A15">
        <v>10</v>
      </c>
      <c r="B15">
        <v>30</v>
      </c>
      <c r="C15">
        <f t="shared" si="0"/>
        <v>1.1999999999999993</v>
      </c>
      <c r="D15">
        <f t="shared" si="1"/>
        <v>1.1999999999999993</v>
      </c>
      <c r="E15">
        <f t="shared" si="2"/>
        <v>1.4399999999999984</v>
      </c>
      <c r="F15" s="126"/>
      <c r="G15" s="137" t="s">
        <v>161</v>
      </c>
      <c r="H15" s="138" t="str">
        <f>"half of the values are larger, half are smaller than " &amp;G16 &amp; " (=Median!)"</f>
        <v>half of the values are larger, half are smaller than 29 (=Median!)</v>
      </c>
      <c r="I15" s="13">
        <f t="shared" si="3"/>
        <v>28.8</v>
      </c>
      <c r="J15" s="13">
        <f t="shared" si="4"/>
        <v>23.28094210938135</v>
      </c>
      <c r="K15" s="13">
        <f t="shared" si="5"/>
        <v>34.319057890618652</v>
      </c>
      <c r="L15" s="27">
        <f t="shared" si="7"/>
        <v>15</v>
      </c>
      <c r="M15" s="27">
        <f t="shared" si="8"/>
        <v>27</v>
      </c>
      <c r="N15" s="27">
        <f t="shared" si="6"/>
        <v>29</v>
      </c>
      <c r="O15" s="27">
        <f t="shared" si="9"/>
        <v>31.25</v>
      </c>
      <c r="P15" s="27">
        <f t="shared" si="10"/>
        <v>42</v>
      </c>
    </row>
    <row r="16" spans="1:16" ht="15" x14ac:dyDescent="0.25">
      <c r="A16">
        <v>11</v>
      </c>
      <c r="B16">
        <v>27</v>
      </c>
      <c r="C16">
        <f t="shared" si="0"/>
        <v>-1.8000000000000007</v>
      </c>
      <c r="D16">
        <f t="shared" si="1"/>
        <v>1.8000000000000007</v>
      </c>
      <c r="E16">
        <f t="shared" si="2"/>
        <v>3.2400000000000024</v>
      </c>
      <c r="G16" s="169">
        <f>QUARTILE(B6:B25,2)</f>
        <v>29</v>
      </c>
      <c r="I16" s="13">
        <f t="shared" si="3"/>
        <v>28.8</v>
      </c>
      <c r="J16" s="13">
        <f t="shared" si="4"/>
        <v>23.28094210938135</v>
      </c>
      <c r="K16" s="13">
        <f t="shared" si="5"/>
        <v>34.319057890618652</v>
      </c>
      <c r="L16" s="27">
        <f t="shared" si="7"/>
        <v>15</v>
      </c>
      <c r="M16" s="27">
        <f t="shared" si="8"/>
        <v>27</v>
      </c>
      <c r="N16" s="27">
        <f t="shared" si="6"/>
        <v>29</v>
      </c>
      <c r="O16" s="27">
        <f t="shared" si="9"/>
        <v>31.25</v>
      </c>
      <c r="P16" s="27">
        <f t="shared" si="10"/>
        <v>42</v>
      </c>
    </row>
    <row r="17" spans="1:16" x14ac:dyDescent="0.2">
      <c r="A17">
        <v>12</v>
      </c>
      <c r="B17">
        <v>32</v>
      </c>
      <c r="C17">
        <f t="shared" si="0"/>
        <v>3.1999999999999993</v>
      </c>
      <c r="D17">
        <f t="shared" si="1"/>
        <v>3.1999999999999993</v>
      </c>
      <c r="E17">
        <f t="shared" si="2"/>
        <v>10.239999999999995</v>
      </c>
      <c r="G17" s="106"/>
      <c r="I17" s="13">
        <f t="shared" si="3"/>
        <v>28.8</v>
      </c>
      <c r="J17" s="13">
        <f t="shared" si="4"/>
        <v>23.28094210938135</v>
      </c>
      <c r="K17" s="13">
        <f t="shared" si="5"/>
        <v>34.319057890618652</v>
      </c>
      <c r="L17" s="27">
        <f t="shared" si="7"/>
        <v>15</v>
      </c>
      <c r="M17" s="27">
        <f t="shared" si="8"/>
        <v>27</v>
      </c>
      <c r="N17" s="27">
        <f t="shared" si="6"/>
        <v>29</v>
      </c>
      <c r="O17" s="27">
        <f t="shared" si="9"/>
        <v>31.25</v>
      </c>
      <c r="P17" s="27">
        <f t="shared" si="10"/>
        <v>42</v>
      </c>
    </row>
    <row r="18" spans="1:16" x14ac:dyDescent="0.2">
      <c r="A18">
        <v>13</v>
      </c>
      <c r="B18">
        <v>19</v>
      </c>
      <c r="C18">
        <f t="shared" si="0"/>
        <v>-9.8000000000000007</v>
      </c>
      <c r="D18">
        <f t="shared" si="1"/>
        <v>9.8000000000000007</v>
      </c>
      <c r="E18">
        <f t="shared" si="2"/>
        <v>96.04000000000002</v>
      </c>
      <c r="G18" s="127" t="s">
        <v>51</v>
      </c>
      <c r="H18" s="28" t="str">
        <f>"ein Viertel aller Werte ist kleiner als " &amp; G20</f>
        <v>ein Viertel aller Werte ist kleiner als 27</v>
      </c>
      <c r="I18" s="13">
        <f t="shared" si="3"/>
        <v>28.8</v>
      </c>
      <c r="J18" s="13">
        <f t="shared" si="4"/>
        <v>23.28094210938135</v>
      </c>
      <c r="K18" s="13">
        <f t="shared" si="5"/>
        <v>34.319057890618652</v>
      </c>
      <c r="L18" s="27">
        <f t="shared" si="7"/>
        <v>15</v>
      </c>
      <c r="M18" s="27">
        <f t="shared" si="8"/>
        <v>27</v>
      </c>
      <c r="N18" s="27">
        <f t="shared" si="6"/>
        <v>29</v>
      </c>
      <c r="O18" s="27">
        <f t="shared" si="9"/>
        <v>31.25</v>
      </c>
      <c r="P18" s="27">
        <f t="shared" si="10"/>
        <v>42</v>
      </c>
    </row>
    <row r="19" spans="1:16" ht="15" x14ac:dyDescent="0.25">
      <c r="A19">
        <v>14</v>
      </c>
      <c r="B19">
        <v>34</v>
      </c>
      <c r="C19">
        <f t="shared" si="0"/>
        <v>5.1999999999999993</v>
      </c>
      <c r="D19">
        <f t="shared" si="1"/>
        <v>5.1999999999999993</v>
      </c>
      <c r="E19">
        <f t="shared" si="2"/>
        <v>27.039999999999992</v>
      </c>
      <c r="F19" s="126"/>
      <c r="G19" s="137" t="s">
        <v>160</v>
      </c>
      <c r="H19" s="138" t="str">
        <f>"one quarter of all values is smaller than " &amp;G20</f>
        <v>one quarter of all values is smaller than 27</v>
      </c>
      <c r="I19" s="13">
        <f t="shared" si="3"/>
        <v>28.8</v>
      </c>
      <c r="J19" s="13">
        <f t="shared" si="4"/>
        <v>23.28094210938135</v>
      </c>
      <c r="K19" s="13">
        <f t="shared" si="5"/>
        <v>34.319057890618652</v>
      </c>
      <c r="L19" s="27">
        <f t="shared" si="7"/>
        <v>15</v>
      </c>
      <c r="M19" s="27">
        <f t="shared" si="8"/>
        <v>27</v>
      </c>
      <c r="N19" s="27">
        <f t="shared" si="6"/>
        <v>29</v>
      </c>
      <c r="O19" s="27">
        <f t="shared" si="9"/>
        <v>31.25</v>
      </c>
      <c r="P19" s="27">
        <f t="shared" si="10"/>
        <v>42</v>
      </c>
    </row>
    <row r="20" spans="1:16" ht="15" x14ac:dyDescent="0.25">
      <c r="A20">
        <v>15</v>
      </c>
      <c r="B20">
        <v>28</v>
      </c>
      <c r="C20">
        <f t="shared" si="0"/>
        <v>-0.80000000000000071</v>
      </c>
      <c r="D20">
        <f t="shared" si="1"/>
        <v>0.80000000000000071</v>
      </c>
      <c r="E20">
        <f t="shared" si="2"/>
        <v>0.64000000000000112</v>
      </c>
      <c r="G20" s="169">
        <f>QUARTILE(B6:B25,1)</f>
        <v>27</v>
      </c>
      <c r="I20" s="13">
        <f t="shared" si="3"/>
        <v>28.8</v>
      </c>
      <c r="J20" s="13">
        <f t="shared" si="4"/>
        <v>23.28094210938135</v>
      </c>
      <c r="K20" s="13">
        <f t="shared" si="5"/>
        <v>34.319057890618652</v>
      </c>
      <c r="L20" s="27">
        <f t="shared" si="7"/>
        <v>15</v>
      </c>
      <c r="M20" s="27">
        <f t="shared" si="8"/>
        <v>27</v>
      </c>
      <c r="N20" s="27">
        <f t="shared" si="6"/>
        <v>29</v>
      </c>
      <c r="O20" s="27">
        <f t="shared" si="9"/>
        <v>31.25</v>
      </c>
      <c r="P20" s="27">
        <f t="shared" si="10"/>
        <v>42</v>
      </c>
    </row>
    <row r="21" spans="1:16" x14ac:dyDescent="0.2">
      <c r="A21">
        <v>16</v>
      </c>
      <c r="B21">
        <v>28</v>
      </c>
      <c r="C21">
        <f t="shared" si="0"/>
        <v>-0.80000000000000071</v>
      </c>
      <c r="D21">
        <f t="shared" si="1"/>
        <v>0.80000000000000071</v>
      </c>
      <c r="E21">
        <f t="shared" si="2"/>
        <v>0.64000000000000112</v>
      </c>
      <c r="G21" s="106"/>
      <c r="I21" s="13">
        <f t="shared" si="3"/>
        <v>28.8</v>
      </c>
      <c r="J21" s="13">
        <f t="shared" si="4"/>
        <v>23.28094210938135</v>
      </c>
      <c r="K21" s="13">
        <f t="shared" si="5"/>
        <v>34.319057890618652</v>
      </c>
      <c r="L21" s="27">
        <f t="shared" si="7"/>
        <v>15</v>
      </c>
      <c r="M21" s="27">
        <f t="shared" si="8"/>
        <v>27</v>
      </c>
      <c r="N21" s="27">
        <f t="shared" si="6"/>
        <v>29</v>
      </c>
      <c r="O21" s="27">
        <f t="shared" si="9"/>
        <v>31.25</v>
      </c>
      <c r="P21" s="27">
        <f t="shared" si="10"/>
        <v>42</v>
      </c>
    </row>
    <row r="22" spans="1:16" x14ac:dyDescent="0.2">
      <c r="A22">
        <v>17</v>
      </c>
      <c r="B22">
        <v>42</v>
      </c>
      <c r="C22">
        <f t="shared" si="0"/>
        <v>13.2</v>
      </c>
      <c r="D22">
        <f t="shared" si="1"/>
        <v>13.2</v>
      </c>
      <c r="E22">
        <f t="shared" si="2"/>
        <v>174.23999999999998</v>
      </c>
      <c r="G22" s="127" t="s">
        <v>50</v>
      </c>
      <c r="H22" t="s">
        <v>57</v>
      </c>
      <c r="I22" s="13">
        <f t="shared" si="3"/>
        <v>28.8</v>
      </c>
      <c r="J22" s="13">
        <f t="shared" si="4"/>
        <v>23.28094210938135</v>
      </c>
      <c r="K22" s="13">
        <f t="shared" si="5"/>
        <v>34.319057890618652</v>
      </c>
      <c r="L22" s="27">
        <f t="shared" si="7"/>
        <v>15</v>
      </c>
      <c r="M22" s="27">
        <f t="shared" si="8"/>
        <v>27</v>
      </c>
      <c r="N22" s="27">
        <f t="shared" si="6"/>
        <v>29</v>
      </c>
      <c r="O22" s="27">
        <f t="shared" si="9"/>
        <v>31.25</v>
      </c>
      <c r="P22" s="27">
        <f t="shared" si="10"/>
        <v>42</v>
      </c>
    </row>
    <row r="23" spans="1:16" ht="15" x14ac:dyDescent="0.25">
      <c r="A23">
        <v>18</v>
      </c>
      <c r="B23">
        <v>29</v>
      </c>
      <c r="C23">
        <f t="shared" si="0"/>
        <v>0.19999999999999929</v>
      </c>
      <c r="D23">
        <f t="shared" si="1"/>
        <v>0.19999999999999929</v>
      </c>
      <c r="E23">
        <f t="shared" si="2"/>
        <v>3.9999999999999716E-2</v>
      </c>
      <c r="G23" s="136" t="s">
        <v>159</v>
      </c>
      <c r="H23" s="107" t="s">
        <v>164</v>
      </c>
      <c r="I23" s="13">
        <f t="shared" si="3"/>
        <v>28.8</v>
      </c>
      <c r="J23" s="13">
        <f t="shared" si="4"/>
        <v>23.28094210938135</v>
      </c>
      <c r="K23" s="13">
        <f t="shared" si="5"/>
        <v>34.319057890618652</v>
      </c>
      <c r="L23" s="27">
        <f t="shared" si="7"/>
        <v>15</v>
      </c>
      <c r="M23" s="27">
        <f t="shared" si="8"/>
        <v>27</v>
      </c>
      <c r="N23" s="27">
        <f t="shared" si="6"/>
        <v>29</v>
      </c>
      <c r="O23" s="27">
        <f t="shared" si="9"/>
        <v>31.25</v>
      </c>
      <c r="P23" s="27">
        <f t="shared" si="10"/>
        <v>42</v>
      </c>
    </row>
    <row r="24" spans="1:16" ht="15" x14ac:dyDescent="0.25">
      <c r="A24">
        <v>19</v>
      </c>
      <c r="B24">
        <v>27</v>
      </c>
      <c r="C24">
        <f t="shared" si="0"/>
        <v>-1.8000000000000007</v>
      </c>
      <c r="D24">
        <f t="shared" si="1"/>
        <v>1.8000000000000007</v>
      </c>
      <c r="E24">
        <f t="shared" si="2"/>
        <v>3.2400000000000024</v>
      </c>
      <c r="G24" s="169">
        <f>QUARTILE(B6:B25,0)</f>
        <v>15</v>
      </c>
      <c r="I24" s="13">
        <f t="shared" si="3"/>
        <v>28.8</v>
      </c>
      <c r="J24" s="13">
        <f t="shared" si="4"/>
        <v>23.28094210938135</v>
      </c>
      <c r="K24" s="13">
        <f t="shared" si="5"/>
        <v>34.319057890618652</v>
      </c>
      <c r="L24" s="27">
        <f t="shared" si="7"/>
        <v>15</v>
      </c>
      <c r="M24" s="27">
        <f t="shared" si="8"/>
        <v>27</v>
      </c>
      <c r="N24" s="27">
        <f t="shared" si="6"/>
        <v>29</v>
      </c>
      <c r="O24" s="27">
        <f t="shared" si="9"/>
        <v>31.25</v>
      </c>
      <c r="P24" s="27">
        <f t="shared" si="10"/>
        <v>42</v>
      </c>
    </row>
    <row r="25" spans="1:16" ht="15" thickBot="1" x14ac:dyDescent="0.25">
      <c r="A25">
        <v>20</v>
      </c>
      <c r="B25" s="26">
        <v>32</v>
      </c>
      <c r="C25">
        <f t="shared" si="0"/>
        <v>3.1999999999999993</v>
      </c>
      <c r="D25" s="26">
        <f t="shared" si="1"/>
        <v>3.1999999999999993</v>
      </c>
      <c r="E25" s="26">
        <f t="shared" si="2"/>
        <v>10.239999999999995</v>
      </c>
      <c r="F25" s="26"/>
      <c r="G25" s="26"/>
      <c r="I25" s="13">
        <f t="shared" si="3"/>
        <v>28.8</v>
      </c>
      <c r="J25" s="13">
        <f t="shared" si="4"/>
        <v>23.28094210938135</v>
      </c>
      <c r="K25" s="13">
        <f t="shared" si="5"/>
        <v>34.319057890618652</v>
      </c>
      <c r="L25" s="27">
        <f t="shared" si="7"/>
        <v>15</v>
      </c>
      <c r="M25" s="27">
        <f t="shared" si="8"/>
        <v>27</v>
      </c>
      <c r="N25" s="27">
        <f t="shared" si="6"/>
        <v>29</v>
      </c>
      <c r="O25" s="27">
        <f t="shared" si="9"/>
        <v>31.25</v>
      </c>
      <c r="P25" s="27">
        <f t="shared" si="10"/>
        <v>42</v>
      </c>
    </row>
    <row r="26" spans="1:16" ht="15.75" thickBot="1" x14ac:dyDescent="0.3">
      <c r="B26" s="165">
        <f>AVERAGE(B6:B25)</f>
        <v>28.8</v>
      </c>
      <c r="C26" s="165">
        <f>SUM(C6:C25)/COUNT(C6:C25)</f>
        <v>-7.1054273576010023E-16</v>
      </c>
      <c r="D26" s="165">
        <f>SUM(D6:D25)/COUNT(D6:D25)</f>
        <v>3.8200000000000003</v>
      </c>
      <c r="E26" s="165">
        <f>SUM(E6:E25)/COUNT(E6:E25)</f>
        <v>30.46</v>
      </c>
      <c r="F26" s="165">
        <f>SQRT(E26)</f>
        <v>5.5190578906186518</v>
      </c>
      <c r="G26" s="166">
        <f>F26/B26</f>
        <v>0.19163395453536985</v>
      </c>
    </row>
    <row r="27" spans="1:16" s="25" customFormat="1" ht="28.5" x14ac:dyDescent="0.2">
      <c r="B27" s="124" t="s">
        <v>56</v>
      </c>
      <c r="C27" s="124" t="s">
        <v>46</v>
      </c>
      <c r="D27" s="124" t="s">
        <v>154</v>
      </c>
      <c r="E27" s="124" t="s">
        <v>48</v>
      </c>
      <c r="F27" s="124" t="s">
        <v>47</v>
      </c>
      <c r="G27" s="124" t="s">
        <v>107</v>
      </c>
    </row>
    <row r="28" spans="1:16" s="25" customFormat="1" ht="30" x14ac:dyDescent="0.2">
      <c r="B28" s="139" t="s">
        <v>152</v>
      </c>
      <c r="C28" s="139" t="s">
        <v>153</v>
      </c>
      <c r="D28" s="139" t="s">
        <v>155</v>
      </c>
      <c r="E28" s="139" t="s">
        <v>156</v>
      </c>
      <c r="F28" s="139" t="s">
        <v>157</v>
      </c>
      <c r="G28" s="139" t="s">
        <v>158</v>
      </c>
    </row>
    <row r="30" spans="1:16" ht="15" x14ac:dyDescent="0.25">
      <c r="B30" s="167">
        <f>MEDIAN(B6:B25)</f>
        <v>29</v>
      </c>
      <c r="D30" s="168">
        <f>AVEDEV(B6:B25)</f>
        <v>3.8200000000000003</v>
      </c>
      <c r="E30" s="168">
        <f>_xlfn.VAR.P(B6:B25)</f>
        <v>30.46</v>
      </c>
      <c r="F30" s="168">
        <f>_xlfn.STDEV.P(B6:B25)</f>
        <v>5.5190578906186518</v>
      </c>
      <c r="H30" s="705" t="s">
        <v>477</v>
      </c>
    </row>
    <row r="31" spans="1:16" ht="15" x14ac:dyDescent="0.25">
      <c r="B31" s="125" t="s">
        <v>55</v>
      </c>
      <c r="D31" s="125" t="s">
        <v>49</v>
      </c>
      <c r="E31" s="125" t="s">
        <v>313</v>
      </c>
      <c r="F31" s="125" t="s">
        <v>315</v>
      </c>
      <c r="H31" s="705"/>
    </row>
    <row r="32" spans="1:16" ht="15" x14ac:dyDescent="0.25">
      <c r="B32" s="140" t="s">
        <v>55</v>
      </c>
      <c r="D32" s="140" t="s">
        <v>167</v>
      </c>
      <c r="E32" s="140" t="s">
        <v>168</v>
      </c>
      <c r="F32" s="140" t="s">
        <v>170</v>
      </c>
      <c r="H32" s="705"/>
    </row>
    <row r="33" spans="5:8" ht="15" x14ac:dyDescent="0.25">
      <c r="E33" s="24"/>
      <c r="F33" s="24"/>
    </row>
    <row r="34" spans="5:8" ht="15" x14ac:dyDescent="0.25">
      <c r="E34" s="168">
        <f>_xlfn.VAR.S(B6:B25)</f>
        <v>32.063157894736882</v>
      </c>
      <c r="F34" s="168">
        <f>_xlfn.STDEV.S(B6:B25)</f>
        <v>5.6624339196794944</v>
      </c>
      <c r="H34" s="725" t="s">
        <v>476</v>
      </c>
    </row>
    <row r="35" spans="5:8" ht="15" x14ac:dyDescent="0.25">
      <c r="E35" s="125" t="s">
        <v>314</v>
      </c>
      <c r="F35" s="125" t="s">
        <v>316</v>
      </c>
      <c r="H35" s="725"/>
    </row>
    <row r="36" spans="5:8" ht="15" x14ac:dyDescent="0.25">
      <c r="E36" s="140" t="s">
        <v>169</v>
      </c>
      <c r="F36" s="140" t="s">
        <v>171</v>
      </c>
      <c r="H36" s="725"/>
    </row>
  </sheetData>
  <mergeCells count="5">
    <mergeCell ref="A1:F1"/>
    <mergeCell ref="A2:F2"/>
    <mergeCell ref="H30:H32"/>
    <mergeCell ref="H34:H36"/>
    <mergeCell ref="I2:N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F2"/>
  <sheetViews>
    <sheetView zoomScale="80" zoomScaleNormal="80" workbookViewId="0">
      <selection sqref="A1:F1"/>
    </sheetView>
  </sheetViews>
  <sheetFormatPr baseColWidth="10" defaultColWidth="11" defaultRowHeight="14.25" x14ac:dyDescent="0.2"/>
  <sheetData>
    <row r="1" spans="1:6" ht="18" x14ac:dyDescent="0.25">
      <c r="A1" s="699" t="s">
        <v>188</v>
      </c>
      <c r="B1" s="699"/>
      <c r="C1" s="699"/>
      <c r="D1" s="699"/>
      <c r="E1" s="699"/>
      <c r="F1" s="699"/>
    </row>
    <row r="2" spans="1:6" ht="18" x14ac:dyDescent="0.25">
      <c r="A2" s="700" t="s">
        <v>189</v>
      </c>
      <c r="B2" s="700"/>
      <c r="C2" s="700"/>
      <c r="D2" s="700"/>
      <c r="E2" s="700"/>
      <c r="F2" s="700"/>
    </row>
  </sheetData>
  <mergeCells count="2">
    <mergeCell ref="A1:F1"/>
    <mergeCell ref="A2:F2"/>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2"/>
  <dimension ref="A1:B32"/>
  <sheetViews>
    <sheetView view="pageLayout" zoomScale="80" zoomScaleNormal="100" zoomScalePageLayoutView="80" workbookViewId="0"/>
  </sheetViews>
  <sheetFormatPr baseColWidth="10" defaultColWidth="11" defaultRowHeight="14.25" x14ac:dyDescent="0.2"/>
  <cols>
    <col min="1" max="1" width="77.125" style="146" customWidth="1"/>
    <col min="2" max="2" width="79.75" style="143" customWidth="1"/>
    <col min="3" max="16384" width="11" style="143"/>
  </cols>
  <sheetData>
    <row r="1" spans="1:2" ht="18" x14ac:dyDescent="0.25">
      <c r="A1" s="467" t="s">
        <v>188</v>
      </c>
      <c r="B1" s="128" t="s">
        <v>189</v>
      </c>
    </row>
    <row r="3" spans="1:2" ht="57.75" x14ac:dyDescent="0.2">
      <c r="A3" s="476" t="s">
        <v>479</v>
      </c>
      <c r="B3" s="476" t="s">
        <v>490</v>
      </c>
    </row>
    <row r="4" spans="1:2" x14ac:dyDescent="0.2">
      <c r="B4" s="476"/>
    </row>
    <row r="5" spans="1:2" ht="57.75" x14ac:dyDescent="0.2">
      <c r="A5" s="146" t="s">
        <v>480</v>
      </c>
      <c r="B5" s="476" t="s">
        <v>489</v>
      </c>
    </row>
    <row r="6" spans="1:2" x14ac:dyDescent="0.2">
      <c r="B6" s="476"/>
    </row>
    <row r="7" spans="1:2" ht="57.75" x14ac:dyDescent="0.2">
      <c r="A7" s="476" t="s">
        <v>481</v>
      </c>
      <c r="B7" s="476" t="s">
        <v>488</v>
      </c>
    </row>
    <row r="8" spans="1:2" x14ac:dyDescent="0.2">
      <c r="B8" s="476"/>
    </row>
    <row r="9" spans="1:2" ht="57.75" x14ac:dyDescent="0.2">
      <c r="A9" s="476" t="s">
        <v>482</v>
      </c>
      <c r="B9" s="476" t="s">
        <v>487</v>
      </c>
    </row>
    <row r="10" spans="1:2" x14ac:dyDescent="0.2">
      <c r="B10" s="476"/>
    </row>
    <row r="11" spans="1:2" ht="72.75" x14ac:dyDescent="0.2">
      <c r="A11" s="476" t="s">
        <v>491</v>
      </c>
      <c r="B11" s="476" t="s">
        <v>492</v>
      </c>
    </row>
    <row r="12" spans="1:2" x14ac:dyDescent="0.2">
      <c r="B12" s="476"/>
    </row>
    <row r="13" spans="1:2" ht="72" x14ac:dyDescent="0.2">
      <c r="A13" s="146" t="s">
        <v>483</v>
      </c>
      <c r="B13" s="476" t="s">
        <v>486</v>
      </c>
    </row>
    <row r="14" spans="1:2" x14ac:dyDescent="0.2">
      <c r="B14" s="476"/>
    </row>
    <row r="15" spans="1:2" ht="43.5" x14ac:dyDescent="0.2">
      <c r="A15" s="146" t="s">
        <v>484</v>
      </c>
      <c r="B15" s="476" t="s">
        <v>485</v>
      </c>
    </row>
    <row r="18" spans="2:2" x14ac:dyDescent="0.2">
      <c r="B18" s="162"/>
    </row>
    <row r="19" spans="2:2" x14ac:dyDescent="0.2">
      <c r="B19" s="146"/>
    </row>
    <row r="20" spans="2:2" x14ac:dyDescent="0.2">
      <c r="B20" s="162"/>
    </row>
    <row r="21" spans="2:2" x14ac:dyDescent="0.2">
      <c r="B21" s="146"/>
    </row>
    <row r="22" spans="2:2" x14ac:dyDescent="0.2">
      <c r="B22" s="162"/>
    </row>
    <row r="23" spans="2:2" x14ac:dyDescent="0.2">
      <c r="B23" s="146"/>
    </row>
    <row r="24" spans="2:2" x14ac:dyDescent="0.2">
      <c r="B24" s="162"/>
    </row>
    <row r="25" spans="2:2" x14ac:dyDescent="0.2">
      <c r="B25" s="146"/>
    </row>
    <row r="26" spans="2:2" x14ac:dyDescent="0.2">
      <c r="B26" s="162"/>
    </row>
    <row r="27" spans="2:2" x14ac:dyDescent="0.2">
      <c r="B27" s="146"/>
    </row>
    <row r="28" spans="2:2" x14ac:dyDescent="0.2">
      <c r="B28" s="162"/>
    </row>
    <row r="29" spans="2:2" x14ac:dyDescent="0.2">
      <c r="B29" s="146"/>
    </row>
    <row r="30" spans="2:2" x14ac:dyDescent="0.2">
      <c r="B30" s="146"/>
    </row>
    <row r="31" spans="2:2" x14ac:dyDescent="0.2">
      <c r="B31" s="146"/>
    </row>
    <row r="32" spans="2:2" x14ac:dyDescent="0.2">
      <c r="B32" s="162"/>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dimension ref="A1:W39"/>
  <sheetViews>
    <sheetView zoomScale="80" zoomScaleNormal="80" workbookViewId="0">
      <selection sqref="A1:F1"/>
    </sheetView>
  </sheetViews>
  <sheetFormatPr baseColWidth="10" defaultColWidth="11" defaultRowHeight="14.25" x14ac:dyDescent="0.2"/>
  <cols>
    <col min="2" max="7" width="13.625" customWidth="1"/>
    <col min="8" max="8" width="67.75" customWidth="1"/>
    <col min="9" max="9" width="11.5" customWidth="1"/>
    <col min="10" max="10" width="13" customWidth="1"/>
    <col min="11" max="11" width="12.25" customWidth="1"/>
    <col min="12" max="12" width="12.125" customWidth="1"/>
  </cols>
  <sheetData>
    <row r="1" spans="1:23" ht="18" x14ac:dyDescent="0.25">
      <c r="A1" s="699" t="s">
        <v>188</v>
      </c>
      <c r="B1" s="699"/>
      <c r="C1" s="699"/>
      <c r="D1" s="699"/>
      <c r="E1" s="699"/>
      <c r="F1" s="699"/>
    </row>
    <row r="2" spans="1:23" ht="18" x14ac:dyDescent="0.25">
      <c r="A2" s="700" t="s">
        <v>189</v>
      </c>
      <c r="B2" s="700"/>
      <c r="C2" s="700"/>
      <c r="D2" s="700"/>
      <c r="E2" s="700"/>
      <c r="F2" s="700"/>
    </row>
    <row r="3" spans="1:23" ht="18" x14ac:dyDescent="0.25">
      <c r="A3" s="128"/>
    </row>
    <row r="4" spans="1:23" s="181" customFormat="1" ht="15" x14ac:dyDescent="0.25">
      <c r="A4" s="703" t="s">
        <v>377</v>
      </c>
      <c r="B4" s="703"/>
      <c r="C4" s="703"/>
      <c r="D4" s="703"/>
      <c r="E4" s="703"/>
      <c r="F4" s="703"/>
      <c r="I4" s="107" t="s">
        <v>276</v>
      </c>
    </row>
    <row r="5" spans="1:23" ht="15.75" thickBot="1" x14ac:dyDescent="0.3">
      <c r="W5" s="107"/>
    </row>
    <row r="6" spans="1:23" s="19" customFormat="1" ht="30" customHeight="1" thickBot="1" x14ac:dyDescent="0.25">
      <c r="A6" s="121" t="s">
        <v>67</v>
      </c>
      <c r="B6" s="122" t="s">
        <v>42</v>
      </c>
      <c r="C6" s="122" t="s">
        <v>43</v>
      </c>
      <c r="D6" s="122" t="s">
        <v>45</v>
      </c>
      <c r="E6" s="123" t="s">
        <v>44</v>
      </c>
      <c r="I6" s="423"/>
      <c r="J6" s="423"/>
      <c r="K6" s="423"/>
      <c r="L6" s="423"/>
      <c r="M6" s="423"/>
      <c r="N6" s="423"/>
      <c r="O6" s="423"/>
      <c r="P6" s="423"/>
      <c r="Q6" s="424"/>
      <c r="R6" s="424"/>
      <c r="S6" s="424"/>
      <c r="T6" s="424"/>
      <c r="U6" s="424"/>
    </row>
    <row r="7" spans="1:23" s="19" customFormat="1" ht="30" customHeight="1" thickBot="1" x14ac:dyDescent="0.25">
      <c r="A7" s="133" t="s">
        <v>176</v>
      </c>
      <c r="B7" s="134" t="s">
        <v>174</v>
      </c>
      <c r="C7" s="134" t="s">
        <v>149</v>
      </c>
      <c r="D7" s="134" t="s">
        <v>150</v>
      </c>
      <c r="E7" s="135" t="s">
        <v>175</v>
      </c>
      <c r="I7" s="425"/>
      <c r="J7" s="425"/>
      <c r="K7" s="425"/>
      <c r="L7" s="425"/>
      <c r="M7" s="425"/>
      <c r="N7" s="425"/>
      <c r="O7" s="425"/>
      <c r="P7" s="425"/>
      <c r="Q7" s="424"/>
      <c r="R7" s="424"/>
      <c r="S7" s="424"/>
      <c r="T7" s="424"/>
      <c r="U7" s="424"/>
    </row>
    <row r="8" spans="1:23" x14ac:dyDescent="0.2">
      <c r="A8">
        <v>1</v>
      </c>
      <c r="B8" s="27">
        <v>1.8</v>
      </c>
      <c r="G8" s="127" t="s">
        <v>54</v>
      </c>
      <c r="H8" t="s">
        <v>58</v>
      </c>
      <c r="I8" s="426"/>
      <c r="J8" s="426"/>
      <c r="K8" s="426"/>
      <c r="L8" s="427"/>
      <c r="M8" s="427"/>
      <c r="N8" s="427"/>
      <c r="O8" s="427"/>
      <c r="P8" s="427"/>
      <c r="Q8" s="422"/>
      <c r="R8" s="422"/>
      <c r="S8" s="422"/>
      <c r="T8" s="422"/>
      <c r="U8" s="422"/>
    </row>
    <row r="9" spans="1:23" ht="15" x14ac:dyDescent="0.25">
      <c r="A9">
        <v>2</v>
      </c>
      <c r="B9" s="27">
        <v>1.55</v>
      </c>
      <c r="G9" s="136" t="s">
        <v>163</v>
      </c>
      <c r="H9" s="107" t="s">
        <v>165</v>
      </c>
      <c r="I9" s="426"/>
      <c r="J9" s="426"/>
      <c r="K9" s="426"/>
      <c r="L9" s="427"/>
      <c r="M9" s="427"/>
      <c r="N9" s="427"/>
      <c r="O9" s="427"/>
      <c r="P9" s="427"/>
      <c r="Q9" s="422"/>
      <c r="R9" s="422"/>
      <c r="S9" s="422"/>
      <c r="T9" s="422"/>
      <c r="U9" s="422"/>
    </row>
    <row r="10" spans="1:23" ht="15" x14ac:dyDescent="0.25">
      <c r="A10">
        <v>3</v>
      </c>
      <c r="B10" s="27">
        <v>1.78</v>
      </c>
      <c r="G10" s="169"/>
      <c r="I10" s="426"/>
      <c r="J10" s="426"/>
      <c r="K10" s="426"/>
      <c r="L10" s="427"/>
      <c r="M10" s="427"/>
      <c r="N10" s="427"/>
      <c r="O10" s="427"/>
      <c r="P10" s="427"/>
      <c r="Q10" s="422"/>
      <c r="R10" s="422"/>
      <c r="S10" s="422"/>
      <c r="T10" s="422"/>
      <c r="U10" s="422"/>
    </row>
    <row r="11" spans="1:23" x14ac:dyDescent="0.2">
      <c r="A11">
        <v>4</v>
      </c>
      <c r="B11" s="27">
        <v>1.77</v>
      </c>
      <c r="G11" s="106"/>
      <c r="I11" s="426"/>
      <c r="J11" s="426"/>
      <c r="K11" s="426"/>
      <c r="L11" s="427"/>
      <c r="M11" s="427"/>
      <c r="N11" s="427"/>
      <c r="O11" s="427"/>
      <c r="P11" s="427"/>
      <c r="Q11" s="422"/>
      <c r="R11" s="422"/>
      <c r="S11" s="422"/>
      <c r="T11" s="422"/>
      <c r="U11" s="422"/>
    </row>
    <row r="12" spans="1:23" x14ac:dyDescent="0.2">
      <c r="A12">
        <v>5</v>
      </c>
      <c r="B12" s="27">
        <v>1.81</v>
      </c>
      <c r="G12" s="127" t="s">
        <v>53</v>
      </c>
      <c r="H12" s="28" t="str">
        <f>"ein Viertel aller Werte ist größer als " &amp; G14</f>
        <v xml:space="preserve">ein Viertel aller Werte ist größer als </v>
      </c>
      <c r="I12" s="426"/>
      <c r="J12" s="426"/>
      <c r="K12" s="426"/>
      <c r="L12" s="427"/>
      <c r="M12" s="427"/>
      <c r="N12" s="427"/>
      <c r="O12" s="427"/>
      <c r="P12" s="427"/>
      <c r="Q12" s="422"/>
      <c r="R12" s="422"/>
      <c r="S12" s="422"/>
      <c r="T12" s="422"/>
      <c r="U12" s="422"/>
    </row>
    <row r="13" spans="1:23" ht="15" x14ac:dyDescent="0.25">
      <c r="A13">
        <v>6</v>
      </c>
      <c r="B13" s="27">
        <v>1.62</v>
      </c>
      <c r="F13" s="126"/>
      <c r="G13" s="137" t="s">
        <v>162</v>
      </c>
      <c r="H13" s="138" t="str">
        <f>"one quarter of all values is larger than " &amp;G14</f>
        <v xml:space="preserve">one quarter of all values is larger than </v>
      </c>
      <c r="I13" s="426"/>
      <c r="J13" s="426"/>
      <c r="K13" s="426"/>
      <c r="L13" s="427"/>
      <c r="M13" s="427"/>
      <c r="N13" s="427"/>
      <c r="O13" s="427"/>
      <c r="P13" s="427"/>
      <c r="Q13" s="422"/>
      <c r="R13" s="422"/>
      <c r="S13" s="422"/>
      <c r="T13" s="422"/>
      <c r="U13" s="422"/>
    </row>
    <row r="14" spans="1:23" ht="15" x14ac:dyDescent="0.25">
      <c r="A14">
        <v>7</v>
      </c>
      <c r="B14" s="27">
        <v>1.95</v>
      </c>
      <c r="G14" s="169"/>
      <c r="I14" s="426"/>
      <c r="J14" s="426"/>
      <c r="K14" s="426"/>
      <c r="L14" s="427"/>
      <c r="M14" s="427"/>
      <c r="N14" s="427"/>
      <c r="O14" s="427"/>
      <c r="P14" s="427"/>
      <c r="Q14" s="422"/>
      <c r="R14" s="422"/>
      <c r="S14" s="422"/>
      <c r="T14" s="422"/>
      <c r="U14" s="422"/>
    </row>
    <row r="15" spans="1:23" x14ac:dyDescent="0.2">
      <c r="A15">
        <v>8</v>
      </c>
      <c r="B15" s="27">
        <v>1.48</v>
      </c>
      <c r="G15" s="106"/>
      <c r="I15" s="426"/>
      <c r="J15" s="426"/>
      <c r="K15" s="426"/>
      <c r="L15" s="427"/>
      <c r="M15" s="427"/>
      <c r="N15" s="427"/>
      <c r="O15" s="427"/>
      <c r="P15" s="427"/>
      <c r="Q15" s="422"/>
      <c r="R15" s="422"/>
      <c r="S15" s="422"/>
      <c r="T15" s="422"/>
      <c r="U15" s="422"/>
    </row>
    <row r="16" spans="1:23" x14ac:dyDescent="0.2">
      <c r="A16">
        <v>9</v>
      </c>
      <c r="B16" s="27">
        <v>1.52</v>
      </c>
      <c r="G16" s="127" t="s">
        <v>52</v>
      </c>
      <c r="H16" s="28" t="str">
        <f>"die Hälfte aller Werte ist größer bzw. kleiner als " &amp; G18 &amp; " (=Median!)"</f>
        <v>die Hälfte aller Werte ist größer bzw. kleiner als  (=Median!)</v>
      </c>
      <c r="I16" s="426"/>
      <c r="J16" s="426"/>
      <c r="K16" s="426"/>
      <c r="L16" s="427"/>
      <c r="M16" s="427"/>
      <c r="N16" s="427"/>
      <c r="O16" s="427"/>
      <c r="P16" s="427"/>
      <c r="Q16" s="422"/>
      <c r="R16" s="422"/>
      <c r="S16" s="422"/>
      <c r="T16" s="422"/>
      <c r="U16" s="422"/>
    </row>
    <row r="17" spans="1:21" ht="15" x14ac:dyDescent="0.25">
      <c r="A17">
        <v>10</v>
      </c>
      <c r="B17" s="27">
        <v>1.79</v>
      </c>
      <c r="F17" s="126"/>
      <c r="G17" s="137" t="s">
        <v>161</v>
      </c>
      <c r="H17" s="138" t="str">
        <f>"half of the values are larger, half are smaller than " &amp;G18 &amp; " (=Median!)"</f>
        <v>half of the values are larger, half are smaller than  (=Median!)</v>
      </c>
      <c r="I17" s="426"/>
      <c r="J17" s="426"/>
      <c r="K17" s="426"/>
      <c r="L17" s="427"/>
      <c r="M17" s="427"/>
      <c r="N17" s="427"/>
      <c r="O17" s="427"/>
      <c r="P17" s="427"/>
      <c r="Q17" s="422"/>
      <c r="R17" s="422"/>
      <c r="S17" s="422"/>
      <c r="T17" s="422"/>
      <c r="U17" s="422"/>
    </row>
    <row r="18" spans="1:21" ht="15" x14ac:dyDescent="0.25">
      <c r="A18">
        <v>11</v>
      </c>
      <c r="B18" s="27">
        <v>1.8</v>
      </c>
      <c r="G18" s="169"/>
      <c r="I18" s="426"/>
      <c r="J18" s="426"/>
      <c r="K18" s="426"/>
      <c r="L18" s="427"/>
      <c r="M18" s="427"/>
      <c r="N18" s="427"/>
      <c r="O18" s="427"/>
      <c r="P18" s="427"/>
      <c r="Q18" s="422"/>
      <c r="R18" s="422"/>
      <c r="S18" s="422"/>
      <c r="T18" s="422"/>
      <c r="U18" s="422"/>
    </row>
    <row r="19" spans="1:21" x14ac:dyDescent="0.2">
      <c r="A19">
        <v>12</v>
      </c>
      <c r="B19" s="27">
        <v>1.8</v>
      </c>
      <c r="G19" s="106"/>
      <c r="I19" s="426"/>
      <c r="J19" s="426"/>
      <c r="K19" s="426"/>
      <c r="L19" s="427"/>
      <c r="M19" s="427"/>
      <c r="N19" s="427"/>
      <c r="O19" s="427"/>
      <c r="P19" s="427"/>
      <c r="Q19" s="422"/>
      <c r="R19" s="422"/>
      <c r="S19" s="422"/>
      <c r="T19" s="422"/>
      <c r="U19" s="422"/>
    </row>
    <row r="20" spans="1:21" x14ac:dyDescent="0.2">
      <c r="A20">
        <v>13</v>
      </c>
      <c r="B20" s="27">
        <v>1.56</v>
      </c>
      <c r="G20" s="127" t="s">
        <v>51</v>
      </c>
      <c r="H20" s="28" t="str">
        <f>"ein Viertel aller Werte ist kleiner als " &amp; G22</f>
        <v xml:space="preserve">ein Viertel aller Werte ist kleiner als </v>
      </c>
      <c r="I20" s="426"/>
      <c r="J20" s="426"/>
      <c r="K20" s="426"/>
      <c r="L20" s="427"/>
      <c r="M20" s="427"/>
      <c r="N20" s="427"/>
      <c r="O20" s="427"/>
      <c r="P20" s="427"/>
      <c r="Q20" s="422"/>
      <c r="R20" s="422"/>
      <c r="S20" s="422"/>
      <c r="T20" s="422"/>
      <c r="U20" s="422"/>
    </row>
    <row r="21" spans="1:21" ht="15" x14ac:dyDescent="0.25">
      <c r="A21">
        <v>14</v>
      </c>
      <c r="B21" s="27">
        <v>1.52</v>
      </c>
      <c r="F21" s="126"/>
      <c r="G21" s="137" t="s">
        <v>160</v>
      </c>
      <c r="H21" s="138" t="str">
        <f>"one quarter of all values is smaller than " &amp;G22</f>
        <v xml:space="preserve">one quarter of all values is smaller than </v>
      </c>
      <c r="I21" s="426"/>
      <c r="J21" s="426"/>
      <c r="K21" s="426"/>
      <c r="L21" s="427"/>
      <c r="M21" s="427"/>
      <c r="N21" s="427"/>
      <c r="O21" s="427"/>
      <c r="P21" s="427"/>
      <c r="Q21" s="422"/>
      <c r="R21" s="422"/>
      <c r="S21" s="422"/>
      <c r="T21" s="422"/>
      <c r="U21" s="422"/>
    </row>
    <row r="22" spans="1:21" ht="15" x14ac:dyDescent="0.25">
      <c r="A22">
        <v>15</v>
      </c>
      <c r="B22" s="27">
        <v>1.49</v>
      </c>
      <c r="G22" s="169"/>
      <c r="I22" s="426"/>
      <c r="J22" s="426"/>
      <c r="K22" s="426"/>
      <c r="L22" s="427"/>
      <c r="M22" s="427"/>
      <c r="N22" s="427"/>
      <c r="O22" s="427"/>
      <c r="P22" s="427"/>
      <c r="Q22" s="422"/>
      <c r="R22" s="422"/>
      <c r="S22" s="422"/>
      <c r="T22" s="422"/>
      <c r="U22" s="422"/>
    </row>
    <row r="23" spans="1:21" x14ac:dyDescent="0.2">
      <c r="A23">
        <v>16</v>
      </c>
      <c r="B23" s="27">
        <v>1.81</v>
      </c>
      <c r="G23" s="106"/>
      <c r="I23" s="426"/>
      <c r="J23" s="426"/>
      <c r="K23" s="426"/>
      <c r="L23" s="427"/>
      <c r="M23" s="427"/>
      <c r="N23" s="427"/>
      <c r="O23" s="427"/>
      <c r="P23" s="427"/>
      <c r="Q23" s="422"/>
      <c r="R23" s="422"/>
      <c r="S23" s="422"/>
      <c r="T23" s="422"/>
      <c r="U23" s="422"/>
    </row>
    <row r="24" spans="1:21" x14ac:dyDescent="0.2">
      <c r="A24">
        <v>17</v>
      </c>
      <c r="B24" s="27">
        <v>1.6</v>
      </c>
      <c r="G24" s="127" t="s">
        <v>50</v>
      </c>
      <c r="H24" t="s">
        <v>57</v>
      </c>
      <c r="I24" s="426"/>
      <c r="J24" s="426"/>
      <c r="K24" s="426"/>
      <c r="L24" s="427"/>
      <c r="M24" s="427"/>
      <c r="N24" s="427"/>
      <c r="O24" s="427"/>
      <c r="P24" s="427"/>
      <c r="Q24" s="422"/>
      <c r="R24" s="422"/>
      <c r="S24" s="422"/>
      <c r="T24" s="422"/>
      <c r="U24" s="422"/>
    </row>
    <row r="25" spans="1:21" ht="15" x14ac:dyDescent="0.25">
      <c r="A25">
        <v>18</v>
      </c>
      <c r="B25" s="27">
        <v>1.83</v>
      </c>
      <c r="G25" s="136" t="s">
        <v>159</v>
      </c>
      <c r="H25" s="107" t="s">
        <v>164</v>
      </c>
      <c r="I25" s="426"/>
      <c r="J25" s="426"/>
      <c r="K25" s="426"/>
      <c r="L25" s="427"/>
      <c r="M25" s="427"/>
      <c r="N25" s="427"/>
      <c r="O25" s="427"/>
      <c r="P25" s="427"/>
      <c r="Q25" s="422"/>
      <c r="R25" s="422"/>
      <c r="S25" s="422"/>
      <c r="T25" s="422"/>
      <c r="U25" s="422"/>
    </row>
    <row r="26" spans="1:21" ht="15" x14ac:dyDescent="0.25">
      <c r="A26">
        <v>19</v>
      </c>
      <c r="B26" s="27">
        <v>1.64</v>
      </c>
      <c r="G26" s="169"/>
      <c r="I26" s="426"/>
      <c r="J26" s="426"/>
      <c r="K26" s="426"/>
      <c r="L26" s="427"/>
      <c r="M26" s="427"/>
      <c r="N26" s="427"/>
      <c r="O26" s="427"/>
      <c r="P26" s="427"/>
      <c r="Q26" s="422"/>
      <c r="R26" s="422"/>
      <c r="S26" s="422"/>
      <c r="T26" s="422"/>
      <c r="U26" s="422"/>
    </row>
    <row r="27" spans="1:21" ht="15" thickBot="1" x14ac:dyDescent="0.25">
      <c r="A27">
        <v>20</v>
      </c>
      <c r="B27" s="29">
        <v>1.68</v>
      </c>
      <c r="D27" s="26"/>
      <c r="E27" s="26"/>
      <c r="F27" s="26"/>
      <c r="G27" s="26"/>
      <c r="I27" s="426"/>
      <c r="J27" s="426"/>
      <c r="K27" s="426"/>
      <c r="L27" s="427"/>
      <c r="M27" s="427"/>
      <c r="N27" s="427"/>
      <c r="O27" s="427"/>
      <c r="P27" s="427"/>
      <c r="Q27" s="422"/>
      <c r="R27" s="422"/>
      <c r="S27" s="422"/>
      <c r="T27" s="422"/>
      <c r="U27" s="422"/>
    </row>
    <row r="28" spans="1:21" ht="15.75" thickBot="1" x14ac:dyDescent="0.3">
      <c r="B28" s="165"/>
      <c r="C28" s="170"/>
      <c r="D28" s="170"/>
      <c r="E28" s="170"/>
      <c r="F28" s="170"/>
      <c r="G28" s="166"/>
      <c r="I28" s="422"/>
      <c r="J28" s="422"/>
      <c r="K28" s="422"/>
      <c r="L28" s="422"/>
      <c r="M28" s="422"/>
      <c r="N28" s="422"/>
      <c r="O28" s="422"/>
      <c r="P28" s="422"/>
      <c r="Q28" s="422"/>
      <c r="R28" s="422"/>
      <c r="S28" s="422"/>
      <c r="T28" s="422"/>
      <c r="U28" s="422"/>
    </row>
    <row r="29" spans="1:21" s="25" customFormat="1" ht="28.5" x14ac:dyDescent="0.2">
      <c r="B29" s="124" t="s">
        <v>56</v>
      </c>
      <c r="C29" s="124" t="s">
        <v>46</v>
      </c>
      <c r="D29" s="124" t="s">
        <v>154</v>
      </c>
      <c r="E29" s="124" t="s">
        <v>48</v>
      </c>
      <c r="F29" s="124" t="s">
        <v>47</v>
      </c>
      <c r="G29" s="124" t="s">
        <v>107</v>
      </c>
      <c r="I29" s="423"/>
      <c r="J29" s="423"/>
      <c r="K29" s="423"/>
      <c r="L29" s="423"/>
      <c r="M29" s="423"/>
      <c r="N29" s="423"/>
      <c r="O29" s="423"/>
      <c r="P29" s="423"/>
      <c r="Q29" s="423"/>
      <c r="R29" s="423"/>
      <c r="S29" s="423"/>
      <c r="T29" s="423"/>
      <c r="U29" s="423"/>
    </row>
    <row r="30" spans="1:21" s="25" customFormat="1" ht="30" x14ac:dyDescent="0.2">
      <c r="B30" s="139" t="s">
        <v>152</v>
      </c>
      <c r="C30" s="139" t="s">
        <v>153</v>
      </c>
      <c r="D30" s="139" t="s">
        <v>155</v>
      </c>
      <c r="E30" s="139" t="s">
        <v>156</v>
      </c>
      <c r="F30" s="139" t="s">
        <v>157</v>
      </c>
      <c r="G30" s="139" t="s">
        <v>158</v>
      </c>
      <c r="I30" s="423"/>
      <c r="J30" s="423"/>
      <c r="K30" s="423"/>
      <c r="L30" s="423"/>
      <c r="M30" s="423"/>
      <c r="N30" s="423"/>
      <c r="O30" s="423"/>
      <c r="P30" s="423"/>
      <c r="Q30" s="423"/>
      <c r="R30" s="423"/>
      <c r="S30" s="423"/>
      <c r="T30" s="423"/>
      <c r="U30" s="423"/>
    </row>
    <row r="31" spans="1:21" x14ac:dyDescent="0.2">
      <c r="I31" s="422"/>
      <c r="J31" s="422"/>
      <c r="K31" s="422"/>
      <c r="L31" s="422"/>
      <c r="M31" s="422"/>
      <c r="N31" s="422"/>
      <c r="O31" s="422"/>
      <c r="P31" s="422"/>
      <c r="Q31" s="422"/>
      <c r="R31" s="422"/>
      <c r="S31" s="422"/>
      <c r="T31" s="422"/>
      <c r="U31" s="422"/>
    </row>
    <row r="32" spans="1:21" ht="15" x14ac:dyDescent="0.25">
      <c r="B32" s="171"/>
      <c r="D32" s="172"/>
      <c r="E32" s="172"/>
      <c r="F32" s="172"/>
      <c r="I32" s="422"/>
      <c r="J32" s="422"/>
      <c r="K32" s="422"/>
      <c r="L32" s="422"/>
      <c r="M32" s="422"/>
      <c r="N32" s="422"/>
      <c r="O32" s="422"/>
      <c r="P32" s="422"/>
      <c r="Q32" s="422"/>
      <c r="R32" s="422"/>
      <c r="S32" s="422"/>
      <c r="T32" s="422"/>
      <c r="U32" s="422"/>
    </row>
    <row r="33" spans="2:21" ht="15" x14ac:dyDescent="0.25">
      <c r="B33" s="125" t="s">
        <v>55</v>
      </c>
      <c r="D33" s="125" t="s">
        <v>49</v>
      </c>
      <c r="E33" s="125" t="s">
        <v>313</v>
      </c>
      <c r="F33" s="125" t="s">
        <v>315</v>
      </c>
      <c r="I33" s="422"/>
      <c r="J33" s="422"/>
      <c r="K33" s="422"/>
      <c r="L33" s="422"/>
      <c r="M33" s="422"/>
      <c r="N33" s="422"/>
      <c r="O33" s="422"/>
      <c r="P33" s="422"/>
      <c r="Q33" s="422"/>
      <c r="R33" s="422"/>
      <c r="S33" s="422"/>
      <c r="T33" s="422"/>
      <c r="U33" s="422"/>
    </row>
    <row r="34" spans="2:21" ht="15" x14ac:dyDescent="0.25">
      <c r="B34" s="140" t="s">
        <v>55</v>
      </c>
      <c r="D34" s="140" t="s">
        <v>167</v>
      </c>
      <c r="E34" s="140" t="s">
        <v>168</v>
      </c>
      <c r="F34" s="140" t="s">
        <v>170</v>
      </c>
      <c r="I34" s="422"/>
      <c r="J34" s="422"/>
      <c r="K34" s="422"/>
      <c r="L34" s="422"/>
      <c r="M34" s="422"/>
      <c r="N34" s="422"/>
      <c r="O34" s="422"/>
      <c r="P34" s="422"/>
      <c r="Q34" s="422"/>
      <c r="R34" s="422"/>
      <c r="S34" s="422"/>
      <c r="T34" s="422"/>
      <c r="U34" s="422"/>
    </row>
    <row r="35" spans="2:21" ht="15" x14ac:dyDescent="0.25">
      <c r="E35" s="24"/>
      <c r="F35" s="24"/>
      <c r="I35" s="422"/>
      <c r="J35" s="422"/>
      <c r="K35" s="422"/>
      <c r="L35" s="422"/>
      <c r="M35" s="422"/>
      <c r="N35" s="422"/>
      <c r="O35" s="422"/>
      <c r="P35" s="422"/>
      <c r="Q35" s="422"/>
      <c r="R35" s="422"/>
      <c r="S35" s="422"/>
      <c r="T35" s="422"/>
      <c r="U35" s="422"/>
    </row>
    <row r="36" spans="2:21" ht="15" x14ac:dyDescent="0.25">
      <c r="E36" s="172"/>
      <c r="F36" s="172"/>
      <c r="I36" s="422"/>
      <c r="J36" s="422"/>
      <c r="K36" s="422"/>
      <c r="L36" s="422"/>
      <c r="M36" s="422"/>
      <c r="N36" s="422"/>
      <c r="O36" s="422"/>
      <c r="P36" s="422"/>
      <c r="Q36" s="422"/>
      <c r="R36" s="422"/>
      <c r="S36" s="422"/>
      <c r="T36" s="422"/>
      <c r="U36" s="422"/>
    </row>
    <row r="37" spans="2:21" ht="15" x14ac:dyDescent="0.25">
      <c r="E37" s="125" t="s">
        <v>314</v>
      </c>
      <c r="F37" s="125" t="s">
        <v>316</v>
      </c>
      <c r="I37" s="422"/>
      <c r="J37" s="422"/>
      <c r="K37" s="422"/>
      <c r="L37" s="422"/>
      <c r="M37" s="422"/>
      <c r="N37" s="422"/>
      <c r="O37" s="422"/>
      <c r="P37" s="422"/>
      <c r="Q37" s="422"/>
      <c r="R37" s="422"/>
      <c r="S37" s="422"/>
      <c r="T37" s="422"/>
      <c r="U37" s="422"/>
    </row>
    <row r="38" spans="2:21" ht="15" x14ac:dyDescent="0.25">
      <c r="E38" s="140" t="s">
        <v>169</v>
      </c>
      <c r="F38" s="140" t="s">
        <v>171</v>
      </c>
      <c r="I38" s="422"/>
      <c r="J38" s="422"/>
      <c r="K38" s="422"/>
      <c r="L38" s="422"/>
      <c r="M38" s="422"/>
      <c r="N38" s="422"/>
      <c r="O38" s="422"/>
      <c r="P38" s="422"/>
      <c r="Q38" s="422"/>
      <c r="R38" s="422"/>
      <c r="S38" s="422"/>
      <c r="T38" s="422"/>
      <c r="U38" s="422"/>
    </row>
    <row r="39" spans="2:21" x14ac:dyDescent="0.2">
      <c r="I39" s="422"/>
      <c r="J39" s="422"/>
      <c r="K39" s="422"/>
      <c r="L39" s="422"/>
      <c r="M39" s="422"/>
      <c r="N39" s="422"/>
      <c r="O39" s="422"/>
      <c r="P39" s="422"/>
      <c r="Q39" s="422"/>
      <c r="R39" s="422"/>
      <c r="S39" s="422"/>
      <c r="T39" s="422"/>
      <c r="U39" s="422"/>
    </row>
  </sheetData>
  <mergeCells count="3">
    <mergeCell ref="A1:F1"/>
    <mergeCell ref="A2:F2"/>
    <mergeCell ref="A4:F4"/>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dimension ref="A1:W40"/>
  <sheetViews>
    <sheetView zoomScale="80" zoomScaleNormal="80" workbookViewId="0">
      <selection sqref="A1:F2"/>
    </sheetView>
  </sheetViews>
  <sheetFormatPr baseColWidth="10" defaultColWidth="11" defaultRowHeight="14.25" x14ac:dyDescent="0.2"/>
  <cols>
    <col min="2" max="2" width="13.625" customWidth="1"/>
    <col min="3" max="3" width="14.875" customWidth="1"/>
    <col min="4" max="4" width="13.625" customWidth="1"/>
    <col min="5" max="5" width="16.875" customWidth="1"/>
    <col min="6" max="7" width="13.625" customWidth="1"/>
    <col min="8" max="8" width="65.5" customWidth="1"/>
  </cols>
  <sheetData>
    <row r="1" spans="1:23" ht="18" x14ac:dyDescent="0.25">
      <c r="A1" s="699" t="s">
        <v>188</v>
      </c>
      <c r="B1" s="699"/>
      <c r="C1" s="699"/>
      <c r="D1" s="699"/>
      <c r="E1" s="699"/>
      <c r="F1" s="699"/>
    </row>
    <row r="2" spans="1:23" ht="18" x14ac:dyDescent="0.25">
      <c r="A2" s="700" t="s">
        <v>189</v>
      </c>
      <c r="B2" s="700"/>
      <c r="C2" s="700"/>
      <c r="D2" s="700"/>
      <c r="E2" s="700"/>
      <c r="F2" s="700"/>
    </row>
    <row r="3" spans="1:23" ht="18" x14ac:dyDescent="0.25">
      <c r="A3" s="128"/>
    </row>
    <row r="4" spans="1:23" ht="15" x14ac:dyDescent="0.2">
      <c r="A4" s="703" t="s">
        <v>377</v>
      </c>
      <c r="B4" s="703"/>
      <c r="C4" s="703"/>
      <c r="D4" s="703"/>
      <c r="E4" s="703"/>
    </row>
    <row r="5" spans="1:23" ht="15.75" thickBot="1" x14ac:dyDescent="0.3">
      <c r="J5" s="107" t="s">
        <v>276</v>
      </c>
    </row>
    <row r="6" spans="1:23" s="19" customFormat="1" ht="30" customHeight="1" thickBot="1" x14ac:dyDescent="0.25">
      <c r="A6" s="121" t="s">
        <v>68</v>
      </c>
      <c r="B6" s="122" t="s">
        <v>69</v>
      </c>
      <c r="C6" s="122" t="s">
        <v>43</v>
      </c>
      <c r="D6" s="122" t="s">
        <v>45</v>
      </c>
      <c r="E6" s="123" t="s">
        <v>44</v>
      </c>
      <c r="I6" s="25"/>
      <c r="J6" s="424"/>
      <c r="K6" s="424"/>
      <c r="L6" s="424"/>
      <c r="M6" s="424"/>
      <c r="N6" s="424"/>
      <c r="O6" s="424"/>
      <c r="P6" s="424"/>
      <c r="Q6" s="424"/>
      <c r="R6" s="424"/>
      <c r="S6" s="424"/>
      <c r="T6" s="424"/>
      <c r="U6" s="424"/>
      <c r="V6" s="424"/>
      <c r="W6" s="424"/>
    </row>
    <row r="7" spans="1:23" s="19" customFormat="1" ht="30" customHeight="1" thickBot="1" x14ac:dyDescent="0.25">
      <c r="A7" s="133" t="s">
        <v>177</v>
      </c>
      <c r="B7" s="134" t="s">
        <v>69</v>
      </c>
      <c r="C7" s="134" t="s">
        <v>149</v>
      </c>
      <c r="D7" s="134" t="s">
        <v>150</v>
      </c>
      <c r="E7" s="135" t="s">
        <v>175</v>
      </c>
      <c r="I7" s="139"/>
      <c r="J7" s="424"/>
      <c r="K7" s="424"/>
      <c r="L7" s="424"/>
      <c r="M7" s="424"/>
      <c r="N7" s="424"/>
      <c r="O7" s="424"/>
      <c r="P7" s="424"/>
      <c r="Q7" s="424"/>
      <c r="R7" s="424"/>
      <c r="S7" s="424"/>
      <c r="T7" s="424"/>
      <c r="U7" s="424"/>
      <c r="V7" s="424"/>
      <c r="W7" s="424"/>
    </row>
    <row r="8" spans="1:23" x14ac:dyDescent="0.2">
      <c r="A8">
        <v>1</v>
      </c>
      <c r="B8" s="27">
        <v>5000</v>
      </c>
      <c r="G8" s="127" t="s">
        <v>54</v>
      </c>
      <c r="H8" t="s">
        <v>58</v>
      </c>
      <c r="I8" s="13"/>
      <c r="J8" s="422"/>
      <c r="K8" s="422"/>
      <c r="L8" s="422"/>
      <c r="M8" s="422"/>
      <c r="N8" s="422"/>
      <c r="O8" s="422"/>
      <c r="P8" s="422"/>
      <c r="Q8" s="422"/>
      <c r="R8" s="422"/>
      <c r="S8" s="422"/>
      <c r="T8" s="422"/>
      <c r="U8" s="422"/>
      <c r="V8" s="422"/>
      <c r="W8" s="422"/>
    </row>
    <row r="9" spans="1:23" ht="15" x14ac:dyDescent="0.25">
      <c r="A9">
        <v>2</v>
      </c>
      <c r="B9" s="27">
        <v>200</v>
      </c>
      <c r="G9" s="136" t="s">
        <v>163</v>
      </c>
      <c r="H9" s="107" t="s">
        <v>165</v>
      </c>
      <c r="I9" s="13"/>
      <c r="J9" s="422"/>
      <c r="K9" s="422"/>
      <c r="L9" s="422"/>
      <c r="M9" s="422"/>
      <c r="N9" s="422"/>
      <c r="O9" s="422"/>
      <c r="P9" s="422"/>
      <c r="Q9" s="422"/>
      <c r="R9" s="422"/>
      <c r="S9" s="422"/>
      <c r="T9" s="422"/>
      <c r="U9" s="422"/>
      <c r="V9" s="422"/>
      <c r="W9" s="422"/>
    </row>
    <row r="10" spans="1:23" ht="15" x14ac:dyDescent="0.25">
      <c r="A10">
        <v>3</v>
      </c>
      <c r="B10" s="27">
        <v>30</v>
      </c>
      <c r="G10" s="169"/>
      <c r="I10" s="13"/>
      <c r="J10" s="422"/>
      <c r="K10" s="422"/>
      <c r="L10" s="422"/>
      <c r="M10" s="422"/>
      <c r="N10" s="422"/>
      <c r="O10" s="422"/>
      <c r="P10" s="422"/>
      <c r="Q10" s="422"/>
      <c r="R10" s="422"/>
      <c r="S10" s="422"/>
      <c r="T10" s="422"/>
      <c r="U10" s="422"/>
      <c r="V10" s="422"/>
      <c r="W10" s="422"/>
    </row>
    <row r="11" spans="1:23" x14ac:dyDescent="0.2">
      <c r="A11">
        <v>4</v>
      </c>
      <c r="B11" s="27">
        <v>2200</v>
      </c>
      <c r="G11" s="106"/>
      <c r="I11" s="13"/>
      <c r="J11" s="422"/>
      <c r="K11" s="422"/>
      <c r="L11" s="422"/>
      <c r="M11" s="422"/>
      <c r="N11" s="422"/>
      <c r="O11" s="422"/>
      <c r="P11" s="422"/>
      <c r="Q11" s="422"/>
      <c r="R11" s="422"/>
      <c r="S11" s="422"/>
      <c r="T11" s="422"/>
      <c r="U11" s="422"/>
      <c r="V11" s="422"/>
      <c r="W11" s="422"/>
    </row>
    <row r="12" spans="1:23" x14ac:dyDescent="0.2">
      <c r="A12">
        <v>5</v>
      </c>
      <c r="B12" s="27">
        <v>700</v>
      </c>
      <c r="F12" s="126"/>
      <c r="G12" s="141" t="s">
        <v>53</v>
      </c>
      <c r="H12" s="28" t="str">
        <f>"ein Viertel aller Werte ist größer als " &amp; G14</f>
        <v xml:space="preserve">ein Viertel aller Werte ist größer als </v>
      </c>
      <c r="I12" s="13"/>
      <c r="J12" s="422"/>
      <c r="K12" s="422"/>
      <c r="L12" s="422"/>
      <c r="M12" s="422"/>
      <c r="N12" s="422"/>
      <c r="O12" s="422"/>
      <c r="P12" s="422"/>
      <c r="Q12" s="422"/>
      <c r="R12" s="422"/>
      <c r="S12" s="422"/>
      <c r="T12" s="422"/>
      <c r="U12" s="422"/>
      <c r="V12" s="422"/>
      <c r="W12" s="422"/>
    </row>
    <row r="13" spans="1:23" ht="15" x14ac:dyDescent="0.25">
      <c r="A13">
        <v>6</v>
      </c>
      <c r="B13" s="27">
        <v>1500</v>
      </c>
      <c r="F13" s="126"/>
      <c r="G13" s="137" t="s">
        <v>162</v>
      </c>
      <c r="H13" s="138" t="str">
        <f>"one quarter of all values is larger than " &amp;G14</f>
        <v xml:space="preserve">one quarter of all values is larger than </v>
      </c>
      <c r="I13" s="13"/>
      <c r="J13" s="422"/>
      <c r="K13" s="422"/>
      <c r="L13" s="422"/>
      <c r="M13" s="422"/>
      <c r="N13" s="422"/>
      <c r="O13" s="422"/>
      <c r="P13" s="422"/>
      <c r="Q13" s="422"/>
      <c r="R13" s="422"/>
      <c r="S13" s="422"/>
      <c r="T13" s="422"/>
      <c r="U13" s="422"/>
      <c r="V13" s="422"/>
      <c r="W13" s="422"/>
    </row>
    <row r="14" spans="1:23" ht="15" x14ac:dyDescent="0.25">
      <c r="A14">
        <v>7</v>
      </c>
      <c r="B14" s="27">
        <v>80</v>
      </c>
      <c r="G14" s="169"/>
      <c r="I14" s="13"/>
      <c r="J14" s="422"/>
      <c r="K14" s="422"/>
      <c r="L14" s="422"/>
      <c r="M14" s="422"/>
      <c r="N14" s="422"/>
      <c r="O14" s="422"/>
      <c r="P14" s="422"/>
      <c r="Q14" s="422"/>
      <c r="R14" s="422"/>
      <c r="S14" s="422"/>
      <c r="T14" s="422"/>
      <c r="U14" s="422"/>
      <c r="V14" s="422"/>
      <c r="W14" s="422"/>
    </row>
    <row r="15" spans="1:23" x14ac:dyDescent="0.2">
      <c r="A15">
        <v>8</v>
      </c>
      <c r="B15" s="27">
        <v>350</v>
      </c>
      <c r="G15" s="106"/>
      <c r="I15" s="13"/>
      <c r="J15" s="422"/>
      <c r="K15" s="422"/>
      <c r="L15" s="422"/>
      <c r="M15" s="422"/>
      <c r="N15" s="422"/>
      <c r="O15" s="422"/>
      <c r="P15" s="422"/>
      <c r="Q15" s="422"/>
      <c r="R15" s="422"/>
      <c r="S15" s="422"/>
      <c r="T15" s="422"/>
      <c r="U15" s="422"/>
      <c r="V15" s="422"/>
      <c r="W15" s="422"/>
    </row>
    <row r="16" spans="1:23" x14ac:dyDescent="0.2">
      <c r="A16">
        <v>9</v>
      </c>
      <c r="B16" s="27">
        <v>520</v>
      </c>
      <c r="F16" s="126"/>
      <c r="G16" s="141" t="s">
        <v>52</v>
      </c>
      <c r="H16" s="28" t="str">
        <f>"die Hälfte aller Werte ist größer bzw. kleiner als " &amp; G18 &amp; " (=Median!)"</f>
        <v>die Hälfte aller Werte ist größer bzw. kleiner als  (=Median!)</v>
      </c>
      <c r="I16" s="13"/>
      <c r="J16" s="422"/>
      <c r="K16" s="422"/>
      <c r="L16" s="422"/>
      <c r="M16" s="422"/>
      <c r="N16" s="422"/>
      <c r="O16" s="422"/>
      <c r="P16" s="422"/>
      <c r="Q16" s="422"/>
      <c r="R16" s="422"/>
      <c r="S16" s="422"/>
      <c r="T16" s="422"/>
      <c r="U16" s="422"/>
      <c r="V16" s="422"/>
      <c r="W16" s="422"/>
    </row>
    <row r="17" spans="1:23" ht="15" x14ac:dyDescent="0.25">
      <c r="A17">
        <v>10</v>
      </c>
      <c r="B17" s="27">
        <v>830</v>
      </c>
      <c r="F17" s="126"/>
      <c r="G17" s="137" t="s">
        <v>161</v>
      </c>
      <c r="H17" s="138" t="str">
        <f>"half of the values are larger, half are smaller than " &amp;G18 &amp; " (=Median!)"</f>
        <v>half of the values are larger, half are smaller than  (=Median!)</v>
      </c>
      <c r="I17" s="13"/>
      <c r="J17" s="422"/>
      <c r="K17" s="422"/>
      <c r="L17" s="422"/>
      <c r="M17" s="422"/>
      <c r="N17" s="422"/>
      <c r="O17" s="422"/>
      <c r="P17" s="422"/>
      <c r="Q17" s="422"/>
      <c r="R17" s="422"/>
      <c r="S17" s="422"/>
      <c r="T17" s="422"/>
      <c r="U17" s="422"/>
      <c r="V17" s="422"/>
      <c r="W17" s="422"/>
    </row>
    <row r="18" spans="1:23" ht="15" x14ac:dyDescent="0.25">
      <c r="A18">
        <v>11</v>
      </c>
      <c r="B18" s="27">
        <v>630</v>
      </c>
      <c r="G18" s="169"/>
      <c r="I18" s="13"/>
      <c r="J18" s="422"/>
      <c r="K18" s="422"/>
      <c r="L18" s="422"/>
      <c r="M18" s="422"/>
      <c r="N18" s="422"/>
      <c r="O18" s="422"/>
      <c r="P18" s="422"/>
      <c r="Q18" s="422"/>
      <c r="R18" s="422"/>
      <c r="S18" s="422"/>
      <c r="T18" s="422"/>
      <c r="U18" s="422"/>
      <c r="V18" s="422"/>
      <c r="W18" s="422"/>
    </row>
    <row r="19" spans="1:23" x14ac:dyDescent="0.2">
      <c r="A19">
        <v>12</v>
      </c>
      <c r="B19" s="27">
        <v>720</v>
      </c>
      <c r="G19" s="106"/>
      <c r="I19" s="13"/>
      <c r="J19" s="422"/>
      <c r="K19" s="422"/>
      <c r="L19" s="422"/>
      <c r="M19" s="422"/>
      <c r="N19" s="422"/>
      <c r="O19" s="422"/>
      <c r="P19" s="422"/>
      <c r="Q19" s="422"/>
      <c r="R19" s="422"/>
      <c r="S19" s="422"/>
      <c r="T19" s="422"/>
      <c r="U19" s="422"/>
      <c r="V19" s="422"/>
      <c r="W19" s="422"/>
    </row>
    <row r="20" spans="1:23" x14ac:dyDescent="0.2">
      <c r="A20">
        <v>13</v>
      </c>
      <c r="B20" s="27">
        <v>1160</v>
      </c>
      <c r="G20" s="127" t="s">
        <v>51</v>
      </c>
      <c r="H20" s="28" t="str">
        <f>"ein Viertel aller Werte ist kleiner als " &amp; G22</f>
        <v xml:space="preserve">ein Viertel aller Werte ist kleiner als </v>
      </c>
      <c r="I20" s="13"/>
      <c r="J20" s="422"/>
      <c r="K20" s="422"/>
      <c r="L20" s="422"/>
      <c r="M20" s="422"/>
      <c r="N20" s="422"/>
      <c r="O20" s="422"/>
      <c r="P20" s="422"/>
      <c r="Q20" s="422"/>
      <c r="R20" s="422"/>
      <c r="S20" s="422"/>
      <c r="T20" s="422"/>
      <c r="U20" s="422"/>
      <c r="V20" s="422"/>
      <c r="W20" s="422"/>
    </row>
    <row r="21" spans="1:23" ht="15" x14ac:dyDescent="0.25">
      <c r="A21">
        <v>14</v>
      </c>
      <c r="B21" s="27">
        <v>3900</v>
      </c>
      <c r="F21" s="126"/>
      <c r="G21" s="137" t="s">
        <v>160</v>
      </c>
      <c r="H21" s="138" t="str">
        <f>"one quarter of all values is smaller than " &amp;G22</f>
        <v xml:space="preserve">one quarter of all values is smaller than </v>
      </c>
      <c r="I21" s="13"/>
      <c r="J21" s="422"/>
      <c r="K21" s="422"/>
      <c r="L21" s="422"/>
      <c r="M21" s="422"/>
      <c r="N21" s="422"/>
      <c r="O21" s="422"/>
      <c r="P21" s="422"/>
      <c r="Q21" s="422"/>
      <c r="R21" s="422"/>
      <c r="S21" s="422"/>
      <c r="T21" s="422"/>
      <c r="U21" s="422"/>
      <c r="V21" s="422"/>
      <c r="W21" s="422"/>
    </row>
    <row r="22" spans="1:23" ht="15" x14ac:dyDescent="0.25">
      <c r="A22">
        <v>15</v>
      </c>
      <c r="B22" s="27">
        <v>50</v>
      </c>
      <c r="G22" s="169"/>
      <c r="I22" s="13"/>
      <c r="J22" s="422"/>
      <c r="K22" s="422"/>
      <c r="L22" s="422"/>
      <c r="M22" s="422"/>
      <c r="N22" s="422"/>
      <c r="O22" s="422"/>
      <c r="P22" s="422"/>
      <c r="Q22" s="422"/>
      <c r="R22" s="422"/>
      <c r="S22" s="422"/>
      <c r="T22" s="422"/>
      <c r="U22" s="422"/>
      <c r="V22" s="422"/>
      <c r="W22" s="422"/>
    </row>
    <row r="23" spans="1:23" x14ac:dyDescent="0.2">
      <c r="A23">
        <v>16</v>
      </c>
      <c r="B23" s="27">
        <v>310</v>
      </c>
      <c r="G23" s="106"/>
      <c r="I23" s="13"/>
      <c r="J23" s="422"/>
      <c r="K23" s="422"/>
      <c r="L23" s="422"/>
      <c r="M23" s="422"/>
      <c r="N23" s="422"/>
      <c r="O23" s="422"/>
      <c r="P23" s="422"/>
      <c r="Q23" s="422"/>
      <c r="R23" s="422"/>
      <c r="S23" s="422"/>
      <c r="T23" s="422"/>
      <c r="U23" s="422"/>
      <c r="V23" s="422"/>
      <c r="W23" s="422"/>
    </row>
    <row r="24" spans="1:23" x14ac:dyDescent="0.2">
      <c r="A24">
        <v>17</v>
      </c>
      <c r="B24" s="27">
        <v>40</v>
      </c>
      <c r="G24" s="127" t="s">
        <v>50</v>
      </c>
      <c r="H24" t="s">
        <v>57</v>
      </c>
      <c r="I24" s="13"/>
      <c r="J24" s="422"/>
      <c r="K24" s="422"/>
      <c r="L24" s="422"/>
      <c r="M24" s="422"/>
      <c r="N24" s="422"/>
      <c r="O24" s="422"/>
      <c r="P24" s="422"/>
      <c r="Q24" s="422"/>
      <c r="R24" s="422"/>
      <c r="S24" s="422"/>
      <c r="T24" s="422"/>
      <c r="U24" s="422"/>
      <c r="V24" s="422"/>
      <c r="W24" s="422"/>
    </row>
    <row r="25" spans="1:23" ht="15" x14ac:dyDescent="0.25">
      <c r="A25">
        <v>18</v>
      </c>
      <c r="B25" s="27">
        <v>120</v>
      </c>
      <c r="G25" s="136" t="s">
        <v>159</v>
      </c>
      <c r="H25" s="107" t="s">
        <v>164</v>
      </c>
      <c r="I25" s="13"/>
      <c r="J25" s="422"/>
      <c r="K25" s="422"/>
      <c r="L25" s="422"/>
      <c r="M25" s="422"/>
      <c r="N25" s="422"/>
      <c r="O25" s="422"/>
      <c r="P25" s="422"/>
      <c r="Q25" s="422"/>
      <c r="R25" s="422"/>
      <c r="S25" s="422"/>
      <c r="T25" s="422"/>
      <c r="U25" s="422"/>
      <c r="V25" s="422"/>
      <c r="W25" s="422"/>
    </row>
    <row r="26" spans="1:23" ht="15" x14ac:dyDescent="0.25">
      <c r="A26">
        <v>19</v>
      </c>
      <c r="B26" s="27">
        <v>80</v>
      </c>
      <c r="G26" s="169"/>
      <c r="I26" s="13"/>
      <c r="J26" s="422"/>
      <c r="K26" s="422"/>
      <c r="L26" s="422"/>
      <c r="M26" s="422"/>
      <c r="N26" s="422"/>
      <c r="O26" s="422"/>
      <c r="P26" s="422"/>
      <c r="Q26" s="422"/>
      <c r="R26" s="422"/>
      <c r="S26" s="422"/>
      <c r="T26" s="422"/>
      <c r="U26" s="422"/>
      <c r="V26" s="422"/>
      <c r="W26" s="422"/>
    </row>
    <row r="27" spans="1:23" ht="15" thickBot="1" x14ac:dyDescent="0.25">
      <c r="A27">
        <v>20</v>
      </c>
      <c r="B27" s="29">
        <v>190</v>
      </c>
      <c r="D27" s="26"/>
      <c r="E27" s="26"/>
      <c r="F27" s="26"/>
      <c r="G27" s="26"/>
      <c r="I27" s="13"/>
      <c r="J27" s="422"/>
      <c r="K27" s="422"/>
      <c r="L27" s="422"/>
      <c r="M27" s="422"/>
      <c r="N27" s="422"/>
      <c r="O27" s="422"/>
      <c r="P27" s="422"/>
      <c r="Q27" s="422"/>
      <c r="R27" s="422"/>
      <c r="S27" s="422"/>
      <c r="T27" s="422"/>
      <c r="U27" s="422"/>
      <c r="V27" s="422"/>
      <c r="W27" s="422"/>
    </row>
    <row r="28" spans="1:23" ht="16.5" thickBot="1" x14ac:dyDescent="0.3">
      <c r="B28" s="165"/>
      <c r="C28" s="165"/>
      <c r="D28" s="165"/>
      <c r="E28" s="165"/>
      <c r="F28" s="165"/>
      <c r="G28" s="428"/>
      <c r="H28" s="95"/>
      <c r="J28" s="422"/>
      <c r="K28" s="422"/>
      <c r="L28" s="422"/>
      <c r="M28" s="422"/>
      <c r="N28" s="422"/>
      <c r="O28" s="422"/>
      <c r="P28" s="422"/>
      <c r="Q28" s="422"/>
      <c r="R28" s="422"/>
      <c r="S28" s="422"/>
      <c r="T28" s="422"/>
      <c r="U28" s="422"/>
      <c r="V28" s="422"/>
      <c r="W28" s="422"/>
    </row>
    <row r="29" spans="1:23" s="25" customFormat="1" ht="28.5" x14ac:dyDescent="0.2">
      <c r="B29" s="124" t="s">
        <v>56</v>
      </c>
      <c r="C29" s="124" t="s">
        <v>46</v>
      </c>
      <c r="D29" s="124" t="s">
        <v>154</v>
      </c>
      <c r="E29" s="124" t="s">
        <v>48</v>
      </c>
      <c r="F29" s="124" t="s">
        <v>47</v>
      </c>
      <c r="G29" s="124" t="s">
        <v>107</v>
      </c>
      <c r="J29" s="423"/>
      <c r="K29" s="423"/>
      <c r="L29" s="423"/>
      <c r="M29" s="423"/>
      <c r="N29" s="423"/>
      <c r="O29" s="423"/>
      <c r="P29" s="423"/>
      <c r="Q29" s="423"/>
      <c r="R29" s="423"/>
      <c r="S29" s="423"/>
      <c r="T29" s="423"/>
      <c r="U29" s="423"/>
      <c r="V29" s="423"/>
      <c r="W29" s="423"/>
    </row>
    <row r="30" spans="1:23" s="25" customFormat="1" ht="30" x14ac:dyDescent="0.2">
      <c r="B30" s="139" t="s">
        <v>152</v>
      </c>
      <c r="C30" s="139" t="s">
        <v>153</v>
      </c>
      <c r="D30" s="139" t="s">
        <v>155</v>
      </c>
      <c r="E30" s="139" t="s">
        <v>156</v>
      </c>
      <c r="F30" s="139" t="s">
        <v>157</v>
      </c>
      <c r="G30" s="139" t="s">
        <v>158</v>
      </c>
      <c r="J30" s="423"/>
      <c r="K30" s="423"/>
      <c r="L30" s="423"/>
      <c r="M30" s="423"/>
      <c r="N30" s="423"/>
      <c r="O30" s="423"/>
      <c r="P30" s="423"/>
      <c r="Q30" s="423"/>
      <c r="R30" s="423"/>
      <c r="S30" s="423"/>
      <c r="T30" s="423"/>
      <c r="U30" s="423"/>
      <c r="V30" s="423"/>
      <c r="W30" s="423"/>
    </row>
    <row r="31" spans="1:23" x14ac:dyDescent="0.2">
      <c r="J31" s="422"/>
      <c r="K31" s="422"/>
      <c r="L31" s="422"/>
      <c r="M31" s="422"/>
      <c r="N31" s="422"/>
      <c r="O31" s="422"/>
      <c r="P31" s="422"/>
      <c r="Q31" s="422"/>
      <c r="R31" s="422"/>
      <c r="S31" s="422"/>
      <c r="T31" s="422"/>
      <c r="U31" s="422"/>
      <c r="V31" s="422"/>
      <c r="W31" s="422"/>
    </row>
    <row r="32" spans="1:23" ht="15" x14ac:dyDescent="0.25">
      <c r="B32" s="167"/>
      <c r="D32" s="168"/>
      <c r="E32" s="168"/>
      <c r="F32" s="168"/>
      <c r="J32" s="422"/>
      <c r="K32" s="422"/>
      <c r="L32" s="422"/>
      <c r="M32" s="422"/>
      <c r="N32" s="422"/>
      <c r="O32" s="422"/>
      <c r="P32" s="422"/>
      <c r="Q32" s="422"/>
      <c r="R32" s="422"/>
      <c r="S32" s="422"/>
      <c r="T32" s="422"/>
      <c r="U32" s="422"/>
      <c r="V32" s="422"/>
      <c r="W32" s="422"/>
    </row>
    <row r="33" spans="2:23" ht="15" x14ac:dyDescent="0.25">
      <c r="B33" s="125" t="s">
        <v>55</v>
      </c>
      <c r="D33" s="125" t="s">
        <v>49</v>
      </c>
      <c r="E33" s="125" t="s">
        <v>313</v>
      </c>
      <c r="F33" s="125" t="s">
        <v>315</v>
      </c>
      <c r="J33" s="422"/>
      <c r="K33" s="422"/>
      <c r="L33" s="422"/>
      <c r="M33" s="422"/>
      <c r="N33" s="422"/>
      <c r="O33" s="422"/>
      <c r="P33" s="422"/>
      <c r="Q33" s="422"/>
      <c r="R33" s="422"/>
      <c r="S33" s="422"/>
      <c r="T33" s="422"/>
      <c r="U33" s="422"/>
      <c r="V33" s="422"/>
      <c r="W33" s="422"/>
    </row>
    <row r="34" spans="2:23" ht="15" x14ac:dyDescent="0.25">
      <c r="B34" s="140" t="s">
        <v>55</v>
      </c>
      <c r="D34" s="140" t="s">
        <v>167</v>
      </c>
      <c r="E34" s="140" t="s">
        <v>168</v>
      </c>
      <c r="F34" s="140" t="s">
        <v>170</v>
      </c>
      <c r="J34" s="422"/>
      <c r="K34" s="422"/>
      <c r="L34" s="422"/>
      <c r="M34" s="422"/>
      <c r="N34" s="422"/>
      <c r="O34" s="422"/>
      <c r="P34" s="422"/>
      <c r="Q34" s="422"/>
      <c r="R34" s="422"/>
      <c r="S34" s="422"/>
      <c r="T34" s="422"/>
      <c r="U34" s="422"/>
      <c r="V34" s="422"/>
      <c r="W34" s="422"/>
    </row>
    <row r="35" spans="2:23" ht="15" x14ac:dyDescent="0.25">
      <c r="E35" s="24"/>
      <c r="F35" s="24"/>
      <c r="J35" s="422"/>
      <c r="K35" s="422"/>
      <c r="L35" s="422"/>
      <c r="M35" s="422"/>
      <c r="N35" s="422"/>
      <c r="O35" s="422"/>
      <c r="P35" s="422"/>
      <c r="Q35" s="422"/>
      <c r="R35" s="422"/>
      <c r="S35" s="422"/>
      <c r="T35" s="422"/>
      <c r="U35" s="422"/>
      <c r="V35" s="422"/>
      <c r="W35" s="422"/>
    </row>
    <row r="36" spans="2:23" ht="15" x14ac:dyDescent="0.25">
      <c r="E36" s="168"/>
      <c r="F36" s="168"/>
      <c r="J36" s="422"/>
      <c r="K36" s="422"/>
      <c r="L36" s="422"/>
      <c r="M36" s="422"/>
      <c r="N36" s="422"/>
      <c r="O36" s="422"/>
      <c r="P36" s="422"/>
      <c r="Q36" s="422"/>
      <c r="R36" s="422"/>
      <c r="S36" s="422"/>
      <c r="T36" s="422"/>
      <c r="U36" s="422"/>
      <c r="V36" s="422"/>
      <c r="W36" s="422"/>
    </row>
    <row r="37" spans="2:23" ht="15" x14ac:dyDescent="0.25">
      <c r="E37" s="125" t="s">
        <v>314</v>
      </c>
      <c r="F37" s="125" t="s">
        <v>316</v>
      </c>
      <c r="J37" s="422"/>
      <c r="K37" s="422"/>
      <c r="L37" s="422"/>
      <c r="M37" s="422"/>
      <c r="N37" s="422"/>
      <c r="O37" s="422"/>
      <c r="P37" s="422"/>
      <c r="Q37" s="422"/>
      <c r="R37" s="422"/>
      <c r="S37" s="422"/>
      <c r="T37" s="422"/>
      <c r="U37" s="422"/>
      <c r="V37" s="422"/>
      <c r="W37" s="422"/>
    </row>
    <row r="38" spans="2:23" ht="15" x14ac:dyDescent="0.25">
      <c r="E38" s="140" t="s">
        <v>169</v>
      </c>
      <c r="F38" s="140" t="s">
        <v>171</v>
      </c>
      <c r="J38" s="422"/>
      <c r="K38" s="422"/>
      <c r="L38" s="422"/>
      <c r="M38" s="422"/>
      <c r="N38" s="422"/>
      <c r="O38" s="422"/>
      <c r="P38" s="422"/>
      <c r="Q38" s="422"/>
      <c r="R38" s="422"/>
      <c r="S38" s="422"/>
      <c r="T38" s="422"/>
      <c r="U38" s="422"/>
      <c r="V38" s="422"/>
      <c r="W38" s="422"/>
    </row>
    <row r="39" spans="2:23" x14ac:dyDescent="0.2">
      <c r="J39" s="422"/>
      <c r="K39" s="422"/>
      <c r="L39" s="422"/>
      <c r="M39" s="422"/>
      <c r="N39" s="422"/>
      <c r="O39" s="422"/>
      <c r="P39" s="422"/>
      <c r="Q39" s="422"/>
      <c r="R39" s="422"/>
      <c r="S39" s="422"/>
      <c r="T39" s="422"/>
      <c r="U39" s="422"/>
      <c r="V39" s="422"/>
      <c r="W39" s="422"/>
    </row>
    <row r="40" spans="2:23" x14ac:dyDescent="0.2">
      <c r="J40" s="422"/>
      <c r="K40" s="422"/>
      <c r="L40" s="422"/>
      <c r="M40" s="422"/>
      <c r="N40" s="422"/>
      <c r="O40" s="422"/>
      <c r="P40" s="422"/>
      <c r="Q40" s="422"/>
      <c r="R40" s="422"/>
      <c r="S40" s="422"/>
      <c r="T40" s="422"/>
      <c r="U40" s="422"/>
      <c r="V40" s="422"/>
      <c r="W40" s="422"/>
    </row>
  </sheetData>
  <mergeCells count="3">
    <mergeCell ref="A4:E4"/>
    <mergeCell ref="A1:F1"/>
    <mergeCell ref="A2:F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7"/>
  <dimension ref="A1:L38"/>
  <sheetViews>
    <sheetView zoomScale="80" zoomScaleNormal="80" workbookViewId="0">
      <selection activeCell="C37" sqref="C37"/>
    </sheetView>
  </sheetViews>
  <sheetFormatPr baseColWidth="10" defaultColWidth="11" defaultRowHeight="14.25" x14ac:dyDescent="0.2"/>
  <cols>
    <col min="1" max="1" width="20.25" customWidth="1"/>
    <col min="2" max="2" width="15.25" customWidth="1"/>
    <col min="3" max="3" width="14" customWidth="1"/>
  </cols>
  <sheetData>
    <row r="1" spans="1:12" ht="18" x14ac:dyDescent="0.25">
      <c r="A1" s="699" t="s">
        <v>268</v>
      </c>
      <c r="B1" s="699"/>
    </row>
    <row r="2" spans="1:12" ht="18" x14ac:dyDescent="0.25">
      <c r="A2" s="700" t="s">
        <v>812</v>
      </c>
      <c r="B2" s="700"/>
    </row>
    <row r="3" spans="1:12" ht="15" thickBot="1" x14ac:dyDescent="0.25"/>
    <row r="4" spans="1:12" ht="15" thickBot="1" x14ac:dyDescent="0.25">
      <c r="A4" s="115" t="s">
        <v>99</v>
      </c>
      <c r="B4" s="116" t="s">
        <v>36</v>
      </c>
      <c r="C4" s="117" t="s">
        <v>3</v>
      </c>
      <c r="E4" s="701" t="s">
        <v>448</v>
      </c>
      <c r="F4" s="701"/>
      <c r="G4" s="701"/>
      <c r="H4" s="701"/>
      <c r="I4" s="701"/>
      <c r="J4" s="701"/>
      <c r="K4" s="701"/>
      <c r="L4" s="701"/>
    </row>
    <row r="5" spans="1:12" ht="15.75" thickBot="1" x14ac:dyDescent="0.3">
      <c r="A5" s="129" t="s">
        <v>144</v>
      </c>
      <c r="B5" s="130" t="s">
        <v>146</v>
      </c>
      <c r="C5" s="131" t="s">
        <v>814</v>
      </c>
      <c r="E5" s="702" t="s">
        <v>813</v>
      </c>
      <c r="F5" s="702"/>
      <c r="G5" s="702"/>
      <c r="H5" s="702"/>
      <c r="I5" s="702"/>
      <c r="J5" s="702"/>
      <c r="K5" s="702"/>
      <c r="L5" s="702"/>
    </row>
    <row r="6" spans="1:12" x14ac:dyDescent="0.2">
      <c r="A6" s="111" t="s">
        <v>100</v>
      </c>
      <c r="B6" s="112">
        <v>120000</v>
      </c>
      <c r="C6" s="108">
        <f>AVERAGE($B$6:$B$10)</f>
        <v>208000</v>
      </c>
    </row>
    <row r="7" spans="1:12" x14ac:dyDescent="0.2">
      <c r="A7" s="85" t="s">
        <v>101</v>
      </c>
      <c r="B7" s="113">
        <v>380000</v>
      </c>
      <c r="C7" s="109">
        <f>AVERAGE($B$6:$B$10)</f>
        <v>208000</v>
      </c>
    </row>
    <row r="8" spans="1:12" x14ac:dyDescent="0.2">
      <c r="A8" s="85" t="s">
        <v>102</v>
      </c>
      <c r="B8" s="113">
        <v>110000</v>
      </c>
      <c r="C8" s="109">
        <f>AVERAGE($B$6:$B$10)</f>
        <v>208000</v>
      </c>
    </row>
    <row r="9" spans="1:12" x14ac:dyDescent="0.2">
      <c r="A9" s="85" t="s">
        <v>103</v>
      </c>
      <c r="B9" s="113">
        <v>240000</v>
      </c>
      <c r="C9" s="109">
        <f>AVERAGE($B$6:$B$10)</f>
        <v>208000</v>
      </c>
    </row>
    <row r="10" spans="1:12" ht="15" thickBot="1" x14ac:dyDescent="0.25">
      <c r="A10" s="86" t="s">
        <v>104</v>
      </c>
      <c r="B10" s="114">
        <v>190000</v>
      </c>
      <c r="C10" s="110">
        <f>AVERAGE($B$6:$B$10)</f>
        <v>208000</v>
      </c>
    </row>
    <row r="11" spans="1:12" x14ac:dyDescent="0.2">
      <c r="B11" s="81"/>
    </row>
    <row r="12" spans="1:12" ht="15" x14ac:dyDescent="0.25">
      <c r="A12" s="82"/>
    </row>
    <row r="13" spans="1:12" x14ac:dyDescent="0.2">
      <c r="A13" s="94"/>
    </row>
    <row r="14" spans="1:12" ht="15" x14ac:dyDescent="0.25">
      <c r="A14" s="181" t="s">
        <v>373</v>
      </c>
    </row>
    <row r="15" spans="1:12" x14ac:dyDescent="0.2">
      <c r="A15" s="94" t="s">
        <v>425</v>
      </c>
    </row>
    <row r="16" spans="1:12" x14ac:dyDescent="0.2">
      <c r="A16" s="94" t="s">
        <v>374</v>
      </c>
    </row>
    <row r="17" spans="1:8" x14ac:dyDescent="0.2">
      <c r="A17" s="94" t="s">
        <v>375</v>
      </c>
    </row>
    <row r="18" spans="1:8" x14ac:dyDescent="0.2">
      <c r="A18" s="94" t="s">
        <v>376</v>
      </c>
    </row>
    <row r="21" spans="1:8" ht="15" x14ac:dyDescent="0.25">
      <c r="A21" s="181" t="s">
        <v>410</v>
      </c>
      <c r="B21" s="94"/>
    </row>
    <row r="22" spans="1:8" ht="15" x14ac:dyDescent="0.25">
      <c r="A22" s="107" t="s">
        <v>426</v>
      </c>
      <c r="B22" s="94"/>
    </row>
    <row r="23" spans="1:8" ht="15" x14ac:dyDescent="0.25">
      <c r="A23" s="107" t="s">
        <v>411</v>
      </c>
      <c r="B23" s="94"/>
    </row>
    <row r="24" spans="1:8" ht="15" x14ac:dyDescent="0.25">
      <c r="A24" s="107" t="s">
        <v>412</v>
      </c>
      <c r="B24" s="94"/>
    </row>
    <row r="25" spans="1:8" ht="15" x14ac:dyDescent="0.25">
      <c r="A25" s="107" t="s">
        <v>413</v>
      </c>
    </row>
    <row r="27" spans="1:8" x14ac:dyDescent="0.2">
      <c r="A27" s="132"/>
      <c r="B27" s="132"/>
    </row>
    <row r="28" spans="1:8" x14ac:dyDescent="0.2">
      <c r="A28" s="132"/>
      <c r="B28" s="132"/>
    </row>
    <row r="29" spans="1:8" x14ac:dyDescent="0.2">
      <c r="A29" s="132"/>
      <c r="B29" s="132"/>
    </row>
    <row r="30" spans="1:8" x14ac:dyDescent="0.2">
      <c r="A30" s="132"/>
      <c r="B30" s="132"/>
    </row>
    <row r="31" spans="1:8" x14ac:dyDescent="0.2">
      <c r="A31" s="132"/>
      <c r="B31" s="132"/>
      <c r="H31" s="94" t="s">
        <v>166</v>
      </c>
    </row>
    <row r="32" spans="1:8" x14ac:dyDescent="0.2">
      <c r="A32" s="132"/>
      <c r="B32" s="132"/>
    </row>
    <row r="33" spans="1:2" x14ac:dyDescent="0.2">
      <c r="A33" s="132"/>
      <c r="B33" s="132"/>
    </row>
    <row r="34" spans="1:2" x14ac:dyDescent="0.2">
      <c r="A34" s="132"/>
      <c r="B34" s="132"/>
    </row>
    <row r="35" spans="1:2" x14ac:dyDescent="0.2">
      <c r="A35" s="132"/>
      <c r="B35" s="132"/>
    </row>
    <row r="36" spans="1:2" x14ac:dyDescent="0.2">
      <c r="A36" s="132"/>
      <c r="B36" s="132"/>
    </row>
    <row r="37" spans="1:2" x14ac:dyDescent="0.2">
      <c r="A37" s="132"/>
      <c r="B37" s="132"/>
    </row>
    <row r="38" spans="1:2" x14ac:dyDescent="0.2">
      <c r="A38" s="132"/>
      <c r="B38" s="132"/>
    </row>
  </sheetData>
  <mergeCells count="4">
    <mergeCell ref="A1:B1"/>
    <mergeCell ref="A2:B2"/>
    <mergeCell ref="E4:L4"/>
    <mergeCell ref="E5:L5"/>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3"/>
  <dimension ref="A1:T210"/>
  <sheetViews>
    <sheetView zoomScale="96" zoomScaleNormal="96" workbookViewId="0">
      <selection activeCell="S29" sqref="S29"/>
    </sheetView>
  </sheetViews>
  <sheetFormatPr baseColWidth="10" defaultColWidth="11" defaultRowHeight="14.25" x14ac:dyDescent="0.2"/>
  <cols>
    <col min="2" max="2" width="18.875" customWidth="1"/>
    <col min="16" max="16" width="11.75" customWidth="1"/>
  </cols>
  <sheetData>
    <row r="1" spans="1:16" ht="18" x14ac:dyDescent="0.25">
      <c r="A1" s="699" t="s">
        <v>768</v>
      </c>
      <c r="B1" s="699"/>
      <c r="C1" s="699"/>
      <c r="D1" s="699"/>
      <c r="E1" s="699"/>
      <c r="F1" s="699"/>
    </row>
    <row r="2" spans="1:16" ht="18" x14ac:dyDescent="0.25">
      <c r="A2" s="700" t="s">
        <v>767</v>
      </c>
      <c r="B2" s="700"/>
      <c r="C2" s="700"/>
      <c r="D2" s="700"/>
      <c r="E2" s="700"/>
      <c r="F2" s="700"/>
    </row>
    <row r="3" spans="1:16" ht="14.25" customHeight="1" x14ac:dyDescent="0.25">
      <c r="A3" s="629"/>
      <c r="B3" s="629"/>
      <c r="C3" s="629"/>
      <c r="D3" s="629"/>
      <c r="E3" s="629"/>
      <c r="F3" s="629"/>
    </row>
    <row r="4" spans="1:16" ht="14.25" customHeight="1" x14ac:dyDescent="0.25">
      <c r="A4" s="629"/>
      <c r="B4" s="705" t="s">
        <v>786</v>
      </c>
      <c r="C4" s="705"/>
      <c r="D4" s="705"/>
      <c r="E4" s="705"/>
      <c r="F4" s="705"/>
      <c r="G4" s="705"/>
      <c r="H4" s="705"/>
      <c r="I4" s="725" t="s">
        <v>787</v>
      </c>
      <c r="J4" s="725"/>
      <c r="K4" s="725"/>
      <c r="L4" s="725"/>
      <c r="M4" s="725"/>
      <c r="N4" s="725"/>
      <c r="O4" s="725"/>
      <c r="P4" s="725"/>
    </row>
    <row r="5" spans="1:16" ht="14.25" customHeight="1" x14ac:dyDescent="0.25">
      <c r="A5" s="629"/>
      <c r="B5" s="705"/>
      <c r="C5" s="705"/>
      <c r="D5" s="705"/>
      <c r="E5" s="705"/>
      <c r="F5" s="705"/>
      <c r="G5" s="705"/>
      <c r="H5" s="705"/>
      <c r="I5" s="725"/>
      <c r="J5" s="725"/>
      <c r="K5" s="725"/>
      <c r="L5" s="725"/>
      <c r="M5" s="725"/>
      <c r="N5" s="725"/>
      <c r="O5" s="725"/>
      <c r="P5" s="725"/>
    </row>
    <row r="6" spans="1:16" ht="14.25" customHeight="1" x14ac:dyDescent="0.25">
      <c r="A6" s="629"/>
      <c r="B6" s="705"/>
      <c r="C6" s="705"/>
      <c r="D6" s="705"/>
      <c r="E6" s="705"/>
      <c r="F6" s="705"/>
      <c r="G6" s="705"/>
      <c r="H6" s="705"/>
      <c r="I6" s="725"/>
      <c r="J6" s="725"/>
      <c r="K6" s="725"/>
      <c r="L6" s="725"/>
      <c r="M6" s="725"/>
      <c r="N6" s="725"/>
      <c r="O6" s="725"/>
      <c r="P6" s="725"/>
    </row>
    <row r="7" spans="1:16" ht="14.25" customHeight="1" x14ac:dyDescent="0.25">
      <c r="A7" s="629"/>
      <c r="B7" s="705"/>
      <c r="C7" s="705"/>
      <c r="D7" s="705"/>
      <c r="E7" s="705"/>
      <c r="F7" s="705"/>
      <c r="G7" s="705"/>
      <c r="H7" s="705"/>
      <c r="I7" s="725"/>
      <c r="J7" s="725"/>
      <c r="K7" s="725"/>
      <c r="L7" s="725"/>
      <c r="M7" s="725"/>
      <c r="N7" s="725"/>
      <c r="O7" s="725"/>
      <c r="P7" s="725"/>
    </row>
    <row r="8" spans="1:16" ht="14.25" customHeight="1" x14ac:dyDescent="0.25">
      <c r="A8" s="629"/>
      <c r="B8" s="705"/>
      <c r="C8" s="705"/>
      <c r="D8" s="705"/>
      <c r="E8" s="705"/>
      <c r="F8" s="705"/>
      <c r="G8" s="705"/>
      <c r="H8" s="705"/>
      <c r="I8" s="725"/>
      <c r="J8" s="725"/>
      <c r="K8" s="725"/>
      <c r="L8" s="725"/>
      <c r="M8" s="725"/>
      <c r="N8" s="725"/>
      <c r="O8" s="725"/>
      <c r="P8" s="725"/>
    </row>
    <row r="9" spans="1:16" ht="14.25" customHeight="1" x14ac:dyDescent="0.25">
      <c r="A9" s="629"/>
      <c r="B9" s="705"/>
      <c r="C9" s="705"/>
      <c r="D9" s="705"/>
      <c r="E9" s="705"/>
      <c r="F9" s="705"/>
      <c r="G9" s="705"/>
      <c r="H9" s="705"/>
      <c r="I9" s="725"/>
      <c r="J9" s="725"/>
      <c r="K9" s="725"/>
      <c r="L9" s="725"/>
      <c r="M9" s="725"/>
      <c r="N9" s="725"/>
      <c r="O9" s="725"/>
      <c r="P9" s="725"/>
    </row>
    <row r="10" spans="1:16" ht="14.25" customHeight="1" x14ac:dyDescent="0.25">
      <c r="A10" s="629"/>
      <c r="B10" s="705"/>
      <c r="C10" s="705"/>
      <c r="D10" s="705"/>
      <c r="E10" s="705"/>
      <c r="F10" s="705"/>
      <c r="G10" s="705"/>
      <c r="H10" s="705"/>
      <c r="I10" s="725"/>
      <c r="J10" s="725"/>
      <c r="K10" s="725"/>
      <c r="L10" s="725"/>
      <c r="M10" s="725"/>
      <c r="N10" s="725"/>
      <c r="O10" s="725"/>
      <c r="P10" s="725"/>
    </row>
    <row r="11" spans="1:16" ht="14.25" customHeight="1" x14ac:dyDescent="0.25">
      <c r="A11" s="629"/>
      <c r="B11" s="705"/>
      <c r="C11" s="705"/>
      <c r="D11" s="705"/>
      <c r="E11" s="705"/>
      <c r="F11" s="705"/>
      <c r="G11" s="705"/>
      <c r="H11" s="705"/>
      <c r="I11" s="725"/>
      <c r="J11" s="725"/>
      <c r="K11" s="725"/>
      <c r="L11" s="725"/>
      <c r="M11" s="725"/>
      <c r="N11" s="725"/>
      <c r="O11" s="725"/>
      <c r="P11" s="725"/>
    </row>
    <row r="12" spans="1:16" ht="14.25" customHeight="1" x14ac:dyDescent="0.25">
      <c r="A12" s="629"/>
      <c r="B12" s="705"/>
      <c r="C12" s="705"/>
      <c r="D12" s="705"/>
      <c r="E12" s="705"/>
      <c r="F12" s="705"/>
      <c r="G12" s="705"/>
      <c r="H12" s="705"/>
      <c r="I12" s="725"/>
      <c r="J12" s="725"/>
      <c r="K12" s="725"/>
      <c r="L12" s="725"/>
      <c r="M12" s="725"/>
      <c r="N12" s="725"/>
      <c r="O12" s="725"/>
      <c r="P12" s="725"/>
    </row>
    <row r="13" spans="1:16" ht="14.25" customHeight="1" x14ac:dyDescent="0.25">
      <c r="A13" s="629"/>
      <c r="B13" s="705"/>
      <c r="C13" s="705"/>
      <c r="D13" s="705"/>
      <c r="E13" s="705"/>
      <c r="F13" s="705"/>
      <c r="G13" s="705"/>
      <c r="H13" s="705"/>
      <c r="I13" s="725"/>
      <c r="J13" s="725"/>
      <c r="K13" s="725"/>
      <c r="L13" s="725"/>
      <c r="M13" s="725"/>
      <c r="N13" s="725"/>
      <c r="O13" s="725"/>
      <c r="P13" s="725"/>
    </row>
    <row r="14" spans="1:16" ht="14.25" customHeight="1" x14ac:dyDescent="0.25">
      <c r="A14" s="629"/>
      <c r="B14" s="705"/>
      <c r="C14" s="705"/>
      <c r="D14" s="705"/>
      <c r="E14" s="705"/>
      <c r="F14" s="705"/>
      <c r="G14" s="705"/>
      <c r="H14" s="705"/>
      <c r="I14" s="725"/>
      <c r="J14" s="725"/>
      <c r="K14" s="725"/>
      <c r="L14" s="725"/>
      <c r="M14" s="725"/>
      <c r="N14" s="725"/>
      <c r="O14" s="725"/>
      <c r="P14" s="725"/>
    </row>
    <row r="15" spans="1:16" ht="14.25" customHeight="1" x14ac:dyDescent="0.25">
      <c r="A15" s="629"/>
      <c r="B15" s="705"/>
      <c r="C15" s="705"/>
      <c r="D15" s="705"/>
      <c r="E15" s="705"/>
      <c r="F15" s="705"/>
      <c r="G15" s="705"/>
      <c r="H15" s="705"/>
      <c r="I15" s="725"/>
      <c r="J15" s="725"/>
      <c r="K15" s="725"/>
      <c r="L15" s="725"/>
      <c r="M15" s="725"/>
      <c r="N15" s="725"/>
      <c r="O15" s="725"/>
      <c r="P15" s="725"/>
    </row>
    <row r="16" spans="1:16" ht="14.25" customHeight="1" x14ac:dyDescent="0.25">
      <c r="A16" s="629"/>
      <c r="B16" s="705"/>
      <c r="C16" s="705"/>
      <c r="D16" s="705"/>
      <c r="E16" s="705"/>
      <c r="F16" s="705"/>
      <c r="G16" s="705"/>
      <c r="H16" s="705"/>
      <c r="I16" s="725"/>
      <c r="J16" s="725"/>
      <c r="K16" s="725"/>
      <c r="L16" s="725"/>
      <c r="M16" s="725"/>
      <c r="N16" s="725"/>
      <c r="O16" s="725"/>
      <c r="P16" s="725"/>
    </row>
    <row r="17" spans="1:17" ht="14.25" customHeight="1" x14ac:dyDescent="0.25">
      <c r="A17" s="629"/>
      <c r="B17" s="705"/>
      <c r="C17" s="705"/>
      <c r="D17" s="705"/>
      <c r="E17" s="705"/>
      <c r="F17" s="705"/>
      <c r="G17" s="705"/>
      <c r="H17" s="705"/>
      <c r="I17" s="725"/>
      <c r="J17" s="725"/>
      <c r="K17" s="725"/>
      <c r="L17" s="725"/>
      <c r="M17" s="725"/>
      <c r="N17" s="725"/>
      <c r="O17" s="725"/>
      <c r="P17" s="725"/>
    </row>
    <row r="18" spans="1:17" ht="14.25" customHeight="1" x14ac:dyDescent="0.25">
      <c r="A18" s="629"/>
      <c r="B18" s="705"/>
      <c r="C18" s="705"/>
      <c r="D18" s="705"/>
      <c r="E18" s="705"/>
      <c r="F18" s="705"/>
      <c r="G18" s="705"/>
      <c r="H18" s="705"/>
      <c r="I18" s="725"/>
      <c r="J18" s="725"/>
      <c r="K18" s="725"/>
      <c r="L18" s="725"/>
      <c r="M18" s="725"/>
      <c r="N18" s="725"/>
      <c r="O18" s="725"/>
      <c r="P18" s="725"/>
    </row>
    <row r="19" spans="1:17" ht="14.25" customHeight="1" x14ac:dyDescent="0.25">
      <c r="A19" s="629"/>
      <c r="B19" s="705"/>
      <c r="C19" s="705"/>
      <c r="D19" s="705"/>
      <c r="E19" s="705"/>
      <c r="F19" s="705"/>
      <c r="G19" s="705"/>
      <c r="H19" s="705"/>
      <c r="I19" s="725"/>
      <c r="J19" s="725"/>
      <c r="K19" s="725"/>
      <c r="L19" s="725"/>
      <c r="M19" s="725"/>
      <c r="N19" s="725"/>
      <c r="O19" s="725"/>
      <c r="P19" s="725"/>
    </row>
    <row r="20" spans="1:17" ht="14.25" customHeight="1" x14ac:dyDescent="0.25">
      <c r="A20" s="629"/>
      <c r="B20" s="705"/>
      <c r="C20" s="705"/>
      <c r="D20" s="705"/>
      <c r="E20" s="705"/>
      <c r="F20" s="705"/>
      <c r="G20" s="705"/>
      <c r="H20" s="705"/>
      <c r="I20" s="725"/>
      <c r="J20" s="725"/>
      <c r="K20" s="725"/>
      <c r="L20" s="725"/>
      <c r="M20" s="725"/>
      <c r="N20" s="725"/>
      <c r="O20" s="725"/>
      <c r="P20" s="725"/>
    </row>
    <row r="21" spans="1:17" ht="14.25" customHeight="1" x14ac:dyDescent="0.25">
      <c r="A21" s="629"/>
      <c r="B21" s="705"/>
      <c r="C21" s="705"/>
      <c r="D21" s="705"/>
      <c r="E21" s="705"/>
      <c r="F21" s="705"/>
      <c r="G21" s="705"/>
      <c r="H21" s="705"/>
      <c r="I21" s="725"/>
      <c r="J21" s="725"/>
      <c r="K21" s="725"/>
      <c r="L21" s="725"/>
      <c r="M21" s="725"/>
      <c r="N21" s="725"/>
      <c r="O21" s="725"/>
      <c r="P21" s="725"/>
    </row>
    <row r="22" spans="1:17" ht="14.25" customHeight="1" x14ac:dyDescent="0.25">
      <c r="A22" s="629"/>
      <c r="B22" s="705"/>
      <c r="C22" s="705"/>
      <c r="D22" s="705"/>
      <c r="E22" s="705"/>
      <c r="F22" s="705"/>
      <c r="G22" s="705"/>
      <c r="H22" s="705"/>
      <c r="I22" s="725"/>
      <c r="J22" s="725"/>
      <c r="K22" s="725"/>
      <c r="L22" s="725"/>
      <c r="M22" s="725"/>
      <c r="N22" s="725"/>
      <c r="O22" s="725"/>
      <c r="P22" s="725"/>
    </row>
    <row r="23" spans="1:17" ht="14.25" customHeight="1" x14ac:dyDescent="0.2"/>
    <row r="24" spans="1:17" ht="14.25" customHeight="1" x14ac:dyDescent="0.2">
      <c r="C24" s="627" t="s">
        <v>769</v>
      </c>
      <c r="E24" s="701" t="s">
        <v>788</v>
      </c>
      <c r="F24" s="701"/>
      <c r="G24" s="701"/>
      <c r="H24" s="701"/>
      <c r="N24" s="701" t="s">
        <v>774</v>
      </c>
      <c r="O24" s="711"/>
      <c r="P24" s="711"/>
    </row>
    <row r="25" spans="1:17" ht="14.25" customHeight="1" x14ac:dyDescent="0.2">
      <c r="C25" s="628" t="s">
        <v>770</v>
      </c>
      <c r="E25" s="704" t="s">
        <v>789</v>
      </c>
      <c r="F25" s="704"/>
      <c r="G25" s="704"/>
      <c r="H25" s="704"/>
      <c r="N25" s="704" t="s">
        <v>771</v>
      </c>
      <c r="O25" s="704"/>
      <c r="P25" s="704"/>
    </row>
    <row r="26" spans="1:17" x14ac:dyDescent="0.2">
      <c r="C26" s="554">
        <v>20</v>
      </c>
    </row>
    <row r="27" spans="1:17" x14ac:dyDescent="0.2">
      <c r="C27" s="554">
        <v>29</v>
      </c>
    </row>
    <row r="28" spans="1:17" x14ac:dyDescent="0.2">
      <c r="C28" s="554">
        <v>23</v>
      </c>
    </row>
    <row r="29" spans="1:17" ht="15" x14ac:dyDescent="0.25">
      <c r="C29" s="603">
        <v>31</v>
      </c>
    </row>
    <row r="30" spans="1:17" ht="15" x14ac:dyDescent="0.25">
      <c r="C30" s="554">
        <v>39</v>
      </c>
      <c r="Q30" s="107"/>
    </row>
    <row r="31" spans="1:17" ht="15" x14ac:dyDescent="0.25">
      <c r="C31" s="554">
        <v>33</v>
      </c>
      <c r="Q31" s="107"/>
    </row>
    <row r="32" spans="1:17" x14ac:dyDescent="0.2">
      <c r="C32" s="554">
        <v>36</v>
      </c>
    </row>
    <row r="33" spans="2:20" ht="15" x14ac:dyDescent="0.25">
      <c r="C33" s="554">
        <v>22</v>
      </c>
      <c r="Q33" s="107"/>
    </row>
    <row r="34" spans="2:20" ht="15" x14ac:dyDescent="0.25">
      <c r="C34" s="554">
        <v>30</v>
      </c>
      <c r="Q34" s="480">
        <f>QUARTILE(C26:C45,4)</f>
        <v>42</v>
      </c>
      <c r="R34" s="94" t="s">
        <v>65</v>
      </c>
      <c r="S34" s="107" t="s">
        <v>163</v>
      </c>
    </row>
    <row r="35" spans="2:20" ht="15" x14ac:dyDescent="0.25">
      <c r="C35" s="554">
        <v>21</v>
      </c>
      <c r="Q35" s="480">
        <f>QUARTILE(C26:C45,3)</f>
        <v>36</v>
      </c>
      <c r="R35" s="94" t="s">
        <v>64</v>
      </c>
      <c r="S35" s="107" t="s">
        <v>162</v>
      </c>
    </row>
    <row r="36" spans="2:20" ht="15" x14ac:dyDescent="0.25">
      <c r="C36" s="554">
        <v>36</v>
      </c>
      <c r="Q36" s="480">
        <f>QUARTILE(C26:C45,2)</f>
        <v>29.5</v>
      </c>
      <c r="R36" s="94" t="s">
        <v>63</v>
      </c>
      <c r="S36" s="107" t="s">
        <v>161</v>
      </c>
    </row>
    <row r="37" spans="2:20" ht="15" x14ac:dyDescent="0.25">
      <c r="C37" s="554">
        <v>38</v>
      </c>
      <c r="Q37" s="480">
        <f>AVERAGE(C26:C45)</f>
        <v>28.8</v>
      </c>
      <c r="R37" s="94" t="s">
        <v>3</v>
      </c>
      <c r="S37" s="107" t="s">
        <v>145</v>
      </c>
    </row>
    <row r="38" spans="2:20" ht="15" x14ac:dyDescent="0.25">
      <c r="C38" s="554">
        <v>19</v>
      </c>
      <c r="Q38" s="480">
        <f>QUARTILE(C26:C45,1)</f>
        <v>21.75</v>
      </c>
      <c r="R38" s="94" t="s">
        <v>62</v>
      </c>
      <c r="S38" s="107" t="s">
        <v>160</v>
      </c>
    </row>
    <row r="39" spans="2:20" ht="15" x14ac:dyDescent="0.25">
      <c r="C39" s="554">
        <v>15</v>
      </c>
      <c r="Q39" s="480">
        <f>QUARTILE(C26:C45,0)</f>
        <v>15</v>
      </c>
      <c r="R39" s="94" t="s">
        <v>61</v>
      </c>
      <c r="S39" s="107" t="s">
        <v>159</v>
      </c>
    </row>
    <row r="40" spans="2:20" x14ac:dyDescent="0.2">
      <c r="C40" s="554">
        <v>27</v>
      </c>
    </row>
    <row r="41" spans="2:20" x14ac:dyDescent="0.2">
      <c r="C41" s="554">
        <v>20</v>
      </c>
    </row>
    <row r="42" spans="2:20" ht="15" x14ac:dyDescent="0.2">
      <c r="C42" s="554">
        <v>42</v>
      </c>
      <c r="Q42">
        <f>Q35-Q38</f>
        <v>14.25</v>
      </c>
      <c r="R42" s="94" t="s">
        <v>772</v>
      </c>
      <c r="S42" s="704" t="s">
        <v>773</v>
      </c>
      <c r="T42" s="704"/>
    </row>
    <row r="43" spans="2:20" x14ac:dyDescent="0.2">
      <c r="C43" s="554">
        <v>26</v>
      </c>
    </row>
    <row r="44" spans="2:20" ht="15" x14ac:dyDescent="0.25">
      <c r="C44" s="554">
        <v>37</v>
      </c>
      <c r="Q44" s="623">
        <f>(C29-Q35)/Q42</f>
        <v>-0.35087719298245612</v>
      </c>
      <c r="R44" t="str">
        <f ca="1">_xlfn.FORMULATEXT(Q44)</f>
        <v>=(C29-Q35)/Q42</v>
      </c>
    </row>
    <row r="45" spans="2:20" x14ac:dyDescent="0.2">
      <c r="C45" s="554">
        <v>32</v>
      </c>
    </row>
    <row r="46" spans="2:20" x14ac:dyDescent="0.2">
      <c r="B46" s="14"/>
    </row>
    <row r="47" spans="2:20" x14ac:dyDescent="0.2">
      <c r="B47" s="14"/>
    </row>
    <row r="48" spans="2:20" x14ac:dyDescent="0.2">
      <c r="B48" s="14"/>
    </row>
    <row r="49" spans="2:16" x14ac:dyDescent="0.2">
      <c r="B49" s="14"/>
    </row>
    <row r="50" spans="2:16" x14ac:dyDescent="0.2">
      <c r="B50" s="14"/>
    </row>
    <row r="51" spans="2:16" x14ac:dyDescent="0.2">
      <c r="B51" s="14"/>
    </row>
    <row r="52" spans="2:16" x14ac:dyDescent="0.2">
      <c r="B52" s="14"/>
    </row>
    <row r="53" spans="2:16" ht="14.25" customHeight="1" x14ac:dyDescent="0.2">
      <c r="B53" s="769" t="s">
        <v>775</v>
      </c>
      <c r="C53" s="769"/>
      <c r="D53" s="769"/>
      <c r="E53" s="769"/>
      <c r="F53" s="769"/>
      <c r="G53" s="769"/>
      <c r="H53" s="769"/>
      <c r="I53" s="725" t="s">
        <v>790</v>
      </c>
      <c r="J53" s="725"/>
      <c r="K53" s="725"/>
      <c r="L53" s="725"/>
      <c r="M53" s="725"/>
      <c r="N53" s="725"/>
      <c r="O53" s="725"/>
      <c r="P53" s="725"/>
    </row>
    <row r="54" spans="2:16" x14ac:dyDescent="0.2">
      <c r="B54" s="769"/>
      <c r="C54" s="769"/>
      <c r="D54" s="769"/>
      <c r="E54" s="769"/>
      <c r="F54" s="769"/>
      <c r="G54" s="769"/>
      <c r="H54" s="769"/>
      <c r="I54" s="725"/>
      <c r="J54" s="725"/>
      <c r="K54" s="725"/>
      <c r="L54" s="725"/>
      <c r="M54" s="725"/>
      <c r="N54" s="725"/>
      <c r="O54" s="725"/>
      <c r="P54" s="725"/>
    </row>
    <row r="55" spans="2:16" x14ac:dyDescent="0.2">
      <c r="B55" s="769"/>
      <c r="C55" s="769"/>
      <c r="D55" s="769"/>
      <c r="E55" s="769"/>
      <c r="F55" s="769"/>
      <c r="G55" s="769"/>
      <c r="H55" s="769"/>
      <c r="I55" s="725"/>
      <c r="J55" s="725"/>
      <c r="K55" s="725"/>
      <c r="L55" s="725"/>
      <c r="M55" s="725"/>
      <c r="N55" s="725"/>
      <c r="O55" s="725"/>
      <c r="P55" s="725"/>
    </row>
    <row r="56" spans="2:16" x14ac:dyDescent="0.2">
      <c r="B56" s="769"/>
      <c r="C56" s="769"/>
      <c r="D56" s="769"/>
      <c r="E56" s="769"/>
      <c r="F56" s="769"/>
      <c r="G56" s="769"/>
      <c r="H56" s="769"/>
      <c r="I56" s="725"/>
      <c r="J56" s="725"/>
      <c r="K56" s="725"/>
      <c r="L56" s="725"/>
      <c r="M56" s="725"/>
      <c r="N56" s="725"/>
      <c r="O56" s="725"/>
      <c r="P56" s="725"/>
    </row>
    <row r="57" spans="2:16" x14ac:dyDescent="0.2">
      <c r="B57" s="769"/>
      <c r="C57" s="769"/>
      <c r="D57" s="769"/>
      <c r="E57" s="769"/>
      <c r="F57" s="769"/>
      <c r="G57" s="769"/>
      <c r="H57" s="769"/>
      <c r="I57" s="725"/>
      <c r="J57" s="725"/>
      <c r="K57" s="725"/>
      <c r="L57" s="725"/>
      <c r="M57" s="725"/>
      <c r="N57" s="725"/>
      <c r="O57" s="725"/>
      <c r="P57" s="725"/>
    </row>
    <row r="58" spans="2:16" x14ac:dyDescent="0.2">
      <c r="B58" s="769"/>
      <c r="C58" s="769"/>
      <c r="D58" s="769"/>
      <c r="E58" s="769"/>
      <c r="F58" s="769"/>
      <c r="G58" s="769"/>
      <c r="H58" s="769"/>
      <c r="I58" s="725"/>
      <c r="J58" s="725"/>
      <c r="K58" s="725"/>
      <c r="L58" s="725"/>
      <c r="M58" s="725"/>
      <c r="N58" s="725"/>
      <c r="O58" s="725"/>
      <c r="P58" s="725"/>
    </row>
    <row r="59" spans="2:16" x14ac:dyDescent="0.2">
      <c r="B59" s="769"/>
      <c r="C59" s="769"/>
      <c r="D59" s="769"/>
      <c r="E59" s="769"/>
      <c r="F59" s="769"/>
      <c r="G59" s="769"/>
      <c r="H59" s="769"/>
      <c r="I59" s="725"/>
      <c r="J59" s="725"/>
      <c r="K59" s="725"/>
      <c r="L59" s="725"/>
      <c r="M59" s="725"/>
      <c r="N59" s="725"/>
      <c r="O59" s="725"/>
      <c r="P59" s="725"/>
    </row>
    <row r="60" spans="2:16" x14ac:dyDescent="0.2">
      <c r="B60" s="769"/>
      <c r="C60" s="769"/>
      <c r="D60" s="769"/>
      <c r="E60" s="769"/>
      <c r="F60" s="769"/>
      <c r="G60" s="769"/>
      <c r="H60" s="769"/>
      <c r="I60" s="725"/>
      <c r="J60" s="725"/>
      <c r="K60" s="725"/>
      <c r="L60" s="725"/>
      <c r="M60" s="725"/>
      <c r="N60" s="725"/>
      <c r="O60" s="725"/>
      <c r="P60" s="725"/>
    </row>
    <row r="61" spans="2:16" x14ac:dyDescent="0.2">
      <c r="B61" s="769"/>
      <c r="C61" s="769"/>
      <c r="D61" s="769"/>
      <c r="E61" s="769"/>
      <c r="F61" s="769"/>
      <c r="G61" s="769"/>
      <c r="H61" s="769"/>
      <c r="I61" s="725"/>
      <c r="J61" s="725"/>
      <c r="K61" s="725"/>
      <c r="L61" s="725"/>
      <c r="M61" s="725"/>
      <c r="N61" s="725"/>
      <c r="O61" s="725"/>
      <c r="P61" s="725"/>
    </row>
    <row r="62" spans="2:16" x14ac:dyDescent="0.2">
      <c r="B62" s="769"/>
      <c r="C62" s="769"/>
      <c r="D62" s="769"/>
      <c r="E62" s="769"/>
      <c r="F62" s="769"/>
      <c r="G62" s="769"/>
      <c r="H62" s="769"/>
      <c r="I62" s="725"/>
      <c r="J62" s="725"/>
      <c r="K62" s="725"/>
      <c r="L62" s="725"/>
      <c r="M62" s="725"/>
      <c r="N62" s="725"/>
      <c r="O62" s="725"/>
      <c r="P62" s="725"/>
    </row>
    <row r="63" spans="2:16" x14ac:dyDescent="0.2">
      <c r="B63" s="769"/>
      <c r="C63" s="769"/>
      <c r="D63" s="769"/>
      <c r="E63" s="769"/>
      <c r="F63" s="769"/>
      <c r="G63" s="769"/>
      <c r="H63" s="769"/>
      <c r="I63" s="725"/>
      <c r="J63" s="725"/>
      <c r="K63" s="725"/>
      <c r="L63" s="725"/>
      <c r="M63" s="725"/>
      <c r="N63" s="725"/>
      <c r="O63" s="725"/>
      <c r="P63" s="725"/>
    </row>
    <row r="64" spans="2:16" x14ac:dyDescent="0.2">
      <c r="B64" s="769"/>
      <c r="C64" s="769"/>
      <c r="D64" s="769"/>
      <c r="E64" s="769"/>
      <c r="F64" s="769"/>
      <c r="G64" s="769"/>
      <c r="H64" s="769"/>
      <c r="I64" s="725"/>
      <c r="J64" s="725"/>
      <c r="K64" s="725"/>
      <c r="L64" s="725"/>
      <c r="M64" s="725"/>
      <c r="N64" s="725"/>
      <c r="O64" s="725"/>
      <c r="P64" s="725"/>
    </row>
    <row r="65" spans="2:16" x14ac:dyDescent="0.2">
      <c r="B65" s="769"/>
      <c r="C65" s="769"/>
      <c r="D65" s="769"/>
      <c r="E65" s="769"/>
      <c r="F65" s="769"/>
      <c r="G65" s="769"/>
      <c r="H65" s="769"/>
      <c r="I65" s="725"/>
      <c r="J65" s="725"/>
      <c r="K65" s="725"/>
      <c r="L65" s="725"/>
      <c r="M65" s="725"/>
      <c r="N65" s="725"/>
      <c r="O65" s="725"/>
      <c r="P65" s="725"/>
    </row>
    <row r="66" spans="2:16" x14ac:dyDescent="0.2">
      <c r="B66" s="769"/>
      <c r="C66" s="769"/>
      <c r="D66" s="769"/>
      <c r="E66" s="769"/>
      <c r="F66" s="769"/>
      <c r="G66" s="769"/>
      <c r="H66" s="769"/>
      <c r="I66" s="725"/>
      <c r="J66" s="725"/>
      <c r="K66" s="725"/>
      <c r="L66" s="725"/>
      <c r="M66" s="725"/>
      <c r="N66" s="725"/>
      <c r="O66" s="725"/>
      <c r="P66" s="725"/>
    </row>
    <row r="67" spans="2:16" x14ac:dyDescent="0.2">
      <c r="B67" s="769"/>
      <c r="C67" s="769"/>
      <c r="D67" s="769"/>
      <c r="E67" s="769"/>
      <c r="F67" s="769"/>
      <c r="G67" s="769"/>
      <c r="H67" s="769"/>
      <c r="I67" s="725"/>
      <c r="J67" s="725"/>
      <c r="K67" s="725"/>
      <c r="L67" s="725"/>
      <c r="M67" s="725"/>
      <c r="N67" s="725"/>
      <c r="O67" s="725"/>
      <c r="P67" s="725"/>
    </row>
    <row r="68" spans="2:16" x14ac:dyDescent="0.2">
      <c r="B68" s="769"/>
      <c r="C68" s="769"/>
      <c r="D68" s="769"/>
      <c r="E68" s="769"/>
      <c r="F68" s="769"/>
      <c r="G68" s="769"/>
      <c r="H68" s="769"/>
      <c r="I68" s="725"/>
      <c r="J68" s="725"/>
      <c r="K68" s="725"/>
      <c r="L68" s="725"/>
      <c r="M68" s="725"/>
      <c r="N68" s="725"/>
      <c r="O68" s="725"/>
      <c r="P68" s="725"/>
    </row>
    <row r="69" spans="2:16" x14ac:dyDescent="0.2">
      <c r="B69" s="769"/>
      <c r="C69" s="769"/>
      <c r="D69" s="769"/>
      <c r="E69" s="769"/>
      <c r="F69" s="769"/>
      <c r="G69" s="769"/>
      <c r="H69" s="769"/>
      <c r="I69" s="725"/>
      <c r="J69" s="725"/>
      <c r="K69" s="725"/>
      <c r="L69" s="725"/>
      <c r="M69" s="725"/>
      <c r="N69" s="725"/>
      <c r="O69" s="725"/>
      <c r="P69" s="725"/>
    </row>
    <row r="70" spans="2:16" x14ac:dyDescent="0.2">
      <c r="B70" s="769"/>
      <c r="C70" s="769"/>
      <c r="D70" s="769"/>
      <c r="E70" s="769"/>
      <c r="F70" s="769"/>
      <c r="G70" s="769"/>
      <c r="H70" s="769"/>
      <c r="I70" s="725"/>
      <c r="J70" s="725"/>
      <c r="K70" s="725"/>
      <c r="L70" s="725"/>
      <c r="M70" s="725"/>
      <c r="N70" s="725"/>
      <c r="O70" s="725"/>
      <c r="P70" s="725"/>
    </row>
    <row r="71" spans="2:16" x14ac:dyDescent="0.2">
      <c r="B71" s="14"/>
    </row>
    <row r="72" spans="2:16" x14ac:dyDescent="0.2">
      <c r="B72" s="769" t="s">
        <v>785</v>
      </c>
      <c r="C72" s="770"/>
      <c r="D72" s="770"/>
      <c r="E72" s="770"/>
      <c r="F72" s="770"/>
      <c r="G72" s="770"/>
      <c r="H72" s="770"/>
      <c r="I72" s="725" t="s">
        <v>776</v>
      </c>
      <c r="J72" s="725"/>
      <c r="K72" s="725"/>
      <c r="L72" s="725"/>
      <c r="M72" s="725"/>
      <c r="N72" s="725"/>
      <c r="O72" s="725"/>
      <c r="P72" s="725"/>
    </row>
    <row r="73" spans="2:16" x14ac:dyDescent="0.2">
      <c r="B73" s="770"/>
      <c r="C73" s="770"/>
      <c r="D73" s="770"/>
      <c r="E73" s="770"/>
      <c r="F73" s="770"/>
      <c r="G73" s="770"/>
      <c r="H73" s="770"/>
      <c r="I73" s="725"/>
      <c r="J73" s="725"/>
      <c r="K73" s="725"/>
      <c r="L73" s="725"/>
      <c r="M73" s="725"/>
      <c r="N73" s="725"/>
      <c r="O73" s="725"/>
      <c r="P73" s="725"/>
    </row>
    <row r="74" spans="2:16" x14ac:dyDescent="0.2">
      <c r="B74" s="770"/>
      <c r="C74" s="770"/>
      <c r="D74" s="770"/>
      <c r="E74" s="770"/>
      <c r="F74" s="770"/>
      <c r="G74" s="770"/>
      <c r="H74" s="770"/>
      <c r="I74" s="725"/>
      <c r="J74" s="725"/>
      <c r="K74" s="725"/>
      <c r="L74" s="725"/>
      <c r="M74" s="725"/>
      <c r="N74" s="725"/>
      <c r="O74" s="725"/>
      <c r="P74" s="725"/>
    </row>
    <row r="75" spans="2:16" ht="15" thickBot="1" x14ac:dyDescent="0.25"/>
    <row r="76" spans="2:16" ht="15" x14ac:dyDescent="0.25">
      <c r="B76" s="87"/>
      <c r="C76" s="246"/>
      <c r="D76" s="766" t="s">
        <v>778</v>
      </c>
      <c r="E76" s="767"/>
      <c r="F76" s="767"/>
      <c r="G76" s="767"/>
      <c r="H76" s="767"/>
      <c r="I76" s="767"/>
      <c r="J76" s="767"/>
      <c r="K76" s="768"/>
    </row>
    <row r="77" spans="2:16" ht="15.75" thickBot="1" x14ac:dyDescent="0.3">
      <c r="B77" s="176" t="s">
        <v>779</v>
      </c>
      <c r="C77" s="624" t="s">
        <v>6</v>
      </c>
      <c r="D77" s="259" t="s">
        <v>124</v>
      </c>
      <c r="E77" s="259" t="s">
        <v>125</v>
      </c>
      <c r="F77" s="259" t="s">
        <v>126</v>
      </c>
      <c r="G77" s="259" t="s">
        <v>127</v>
      </c>
      <c r="H77" s="259" t="s">
        <v>128</v>
      </c>
      <c r="I77" s="259" t="s">
        <v>129</v>
      </c>
      <c r="J77" s="259" t="s">
        <v>130</v>
      </c>
      <c r="K77" s="260" t="s">
        <v>131</v>
      </c>
    </row>
    <row r="78" spans="2:16" ht="15" x14ac:dyDescent="0.25">
      <c r="B78" s="177" t="s">
        <v>108</v>
      </c>
      <c r="C78" s="625" t="s">
        <v>7</v>
      </c>
      <c r="D78" s="14">
        <v>32</v>
      </c>
      <c r="E78" s="14">
        <v>523</v>
      </c>
      <c r="F78" s="14">
        <v>12</v>
      </c>
      <c r="G78" s="14">
        <v>31</v>
      </c>
      <c r="H78" s="14">
        <v>988</v>
      </c>
      <c r="I78" s="14">
        <v>434</v>
      </c>
      <c r="J78" s="14">
        <v>67</v>
      </c>
      <c r="K78" s="83">
        <v>815</v>
      </c>
    </row>
    <row r="79" spans="2:16" ht="15" x14ac:dyDescent="0.25">
      <c r="B79" s="177" t="s">
        <v>109</v>
      </c>
      <c r="C79" s="625" t="s">
        <v>8</v>
      </c>
      <c r="D79" s="14">
        <v>24</v>
      </c>
      <c r="E79" s="14">
        <v>515</v>
      </c>
      <c r="F79" s="14">
        <v>434</v>
      </c>
      <c r="G79" s="14">
        <v>50</v>
      </c>
      <c r="H79" s="14">
        <v>132</v>
      </c>
      <c r="I79" s="14">
        <v>540</v>
      </c>
      <c r="J79" s="14">
        <v>139</v>
      </c>
      <c r="K79" s="83">
        <v>161</v>
      </c>
    </row>
    <row r="80" spans="2:16" ht="15" x14ac:dyDescent="0.25">
      <c r="B80" s="177" t="s">
        <v>110</v>
      </c>
      <c r="C80" s="625" t="s">
        <v>9</v>
      </c>
      <c r="D80" s="14">
        <v>13</v>
      </c>
      <c r="E80" s="14">
        <v>498</v>
      </c>
      <c r="F80" s="14">
        <v>123</v>
      </c>
      <c r="G80" s="14">
        <v>34</v>
      </c>
      <c r="H80" s="14">
        <v>610</v>
      </c>
      <c r="I80" s="14">
        <v>542</v>
      </c>
      <c r="J80" s="14">
        <v>976</v>
      </c>
      <c r="K80" s="83">
        <v>336</v>
      </c>
    </row>
    <row r="81" spans="2:16" ht="15" x14ac:dyDescent="0.25">
      <c r="B81" s="177" t="s">
        <v>111</v>
      </c>
      <c r="C81" s="625" t="s">
        <v>10</v>
      </c>
      <c r="D81" s="14">
        <v>54</v>
      </c>
      <c r="E81" s="14">
        <v>540</v>
      </c>
      <c r="F81" s="14">
        <v>44</v>
      </c>
      <c r="G81" s="14">
        <v>42</v>
      </c>
      <c r="H81" s="14">
        <v>461</v>
      </c>
      <c r="I81" s="14">
        <v>429</v>
      </c>
      <c r="J81" s="14">
        <v>486</v>
      </c>
      <c r="K81" s="83">
        <v>841</v>
      </c>
    </row>
    <row r="82" spans="2:16" ht="15" x14ac:dyDescent="0.25">
      <c r="B82" s="177" t="s">
        <v>112</v>
      </c>
      <c r="C82" s="625" t="s">
        <v>11</v>
      </c>
      <c r="D82" s="14">
        <v>17</v>
      </c>
      <c r="E82" s="14">
        <v>505</v>
      </c>
      <c r="F82" s="14">
        <v>414</v>
      </c>
      <c r="G82" s="14">
        <v>50</v>
      </c>
      <c r="H82" s="14">
        <v>481</v>
      </c>
      <c r="I82" s="14">
        <v>448</v>
      </c>
      <c r="J82" s="14">
        <v>64</v>
      </c>
      <c r="K82" s="83">
        <v>88</v>
      </c>
    </row>
    <row r="83" spans="2:16" ht="15" x14ac:dyDescent="0.25">
      <c r="B83" s="177" t="s">
        <v>113</v>
      </c>
      <c r="C83" s="625" t="s">
        <v>12</v>
      </c>
      <c r="D83" s="14">
        <v>86</v>
      </c>
      <c r="E83" s="14">
        <v>220</v>
      </c>
      <c r="F83" s="14">
        <v>391</v>
      </c>
      <c r="G83" s="14">
        <v>38</v>
      </c>
      <c r="H83" s="14">
        <v>21</v>
      </c>
      <c r="I83" s="14">
        <v>120</v>
      </c>
      <c r="J83" s="14">
        <v>774</v>
      </c>
      <c r="K83" s="83">
        <v>245</v>
      </c>
    </row>
    <row r="84" spans="2:16" ht="15" x14ac:dyDescent="0.25">
      <c r="B84" s="177" t="s">
        <v>114</v>
      </c>
      <c r="C84" s="625" t="s">
        <v>13</v>
      </c>
      <c r="D84" s="14">
        <v>95</v>
      </c>
      <c r="E84" s="14">
        <v>780</v>
      </c>
      <c r="F84" s="14">
        <v>154</v>
      </c>
      <c r="G84" s="14">
        <v>33</v>
      </c>
      <c r="H84" s="14">
        <v>463</v>
      </c>
      <c r="I84" s="14">
        <v>517</v>
      </c>
      <c r="J84" s="14">
        <v>48</v>
      </c>
      <c r="K84" s="83">
        <v>634</v>
      </c>
    </row>
    <row r="85" spans="2:16" ht="15" x14ac:dyDescent="0.25">
      <c r="B85" s="177" t="s">
        <v>115</v>
      </c>
      <c r="C85" s="625" t="s">
        <v>14</v>
      </c>
      <c r="D85" s="14">
        <v>73</v>
      </c>
      <c r="E85" s="14">
        <v>470</v>
      </c>
      <c r="F85" s="14">
        <v>19</v>
      </c>
      <c r="G85" s="14">
        <v>36</v>
      </c>
      <c r="H85" s="14">
        <v>849</v>
      </c>
      <c r="I85" s="14">
        <v>402</v>
      </c>
      <c r="J85" s="14">
        <v>466</v>
      </c>
      <c r="K85" s="83">
        <v>332</v>
      </c>
    </row>
    <row r="86" spans="2:16" ht="15" x14ac:dyDescent="0.25">
      <c r="B86" s="177" t="s">
        <v>116</v>
      </c>
      <c r="C86" s="625" t="s">
        <v>15</v>
      </c>
      <c r="D86" s="14">
        <v>82</v>
      </c>
      <c r="E86" s="14">
        <v>535</v>
      </c>
      <c r="F86" s="14">
        <v>523</v>
      </c>
      <c r="G86" s="14">
        <v>31</v>
      </c>
      <c r="H86" s="14">
        <v>30</v>
      </c>
      <c r="I86" s="14">
        <v>593</v>
      </c>
      <c r="J86" s="14">
        <v>373</v>
      </c>
      <c r="K86" s="83">
        <v>892</v>
      </c>
    </row>
    <row r="87" spans="2:16" ht="15" x14ac:dyDescent="0.25">
      <c r="B87" s="177" t="s">
        <v>117</v>
      </c>
      <c r="C87" s="625" t="s">
        <v>16</v>
      </c>
      <c r="D87" s="14">
        <v>66</v>
      </c>
      <c r="E87" s="14">
        <v>528</v>
      </c>
      <c r="F87" s="14">
        <v>111</v>
      </c>
      <c r="G87" s="14">
        <v>38</v>
      </c>
      <c r="H87" s="14">
        <v>666</v>
      </c>
      <c r="I87" s="14">
        <v>411</v>
      </c>
      <c r="J87" s="14">
        <v>383</v>
      </c>
      <c r="K87" s="83">
        <v>328</v>
      </c>
    </row>
    <row r="88" spans="2:16" ht="15" x14ac:dyDescent="0.25">
      <c r="B88" s="177" t="s">
        <v>118</v>
      </c>
      <c r="C88" s="625" t="s">
        <v>17</v>
      </c>
      <c r="D88" s="14">
        <v>62</v>
      </c>
      <c r="E88" s="14">
        <v>487</v>
      </c>
      <c r="F88" s="14">
        <v>530</v>
      </c>
      <c r="G88" s="14">
        <v>35</v>
      </c>
      <c r="H88" s="14">
        <v>878</v>
      </c>
      <c r="I88" s="14">
        <v>546</v>
      </c>
      <c r="J88" s="14">
        <v>39</v>
      </c>
      <c r="K88" s="83">
        <v>778</v>
      </c>
    </row>
    <row r="89" spans="2:16" ht="15.75" thickBot="1" x14ac:dyDescent="0.3">
      <c r="B89" s="178" t="s">
        <v>119</v>
      </c>
      <c r="C89" s="624" t="s">
        <v>18</v>
      </c>
      <c r="D89" s="26">
        <v>89</v>
      </c>
      <c r="E89" s="26">
        <v>541</v>
      </c>
      <c r="F89" s="26">
        <v>34</v>
      </c>
      <c r="G89" s="26">
        <v>46</v>
      </c>
      <c r="H89" s="26">
        <v>901</v>
      </c>
      <c r="I89" s="26">
        <v>570</v>
      </c>
      <c r="J89" s="26">
        <v>163</v>
      </c>
      <c r="K89" s="84">
        <v>499</v>
      </c>
    </row>
    <row r="91" spans="2:16" ht="14.25" customHeight="1" x14ac:dyDescent="0.2">
      <c r="B91" s="705" t="s">
        <v>783</v>
      </c>
      <c r="C91" s="706"/>
      <c r="D91" s="706"/>
      <c r="E91" s="706"/>
      <c r="F91" s="706"/>
      <c r="G91" s="706"/>
      <c r="H91" s="706"/>
      <c r="I91" s="725" t="s">
        <v>777</v>
      </c>
      <c r="J91" s="725"/>
      <c r="K91" s="725"/>
      <c r="L91" s="725"/>
      <c r="M91" s="725"/>
      <c r="N91" s="725"/>
      <c r="O91" s="725"/>
      <c r="P91" s="725"/>
    </row>
    <row r="92" spans="2:16" x14ac:dyDescent="0.2">
      <c r="B92" s="706"/>
      <c r="C92" s="706"/>
      <c r="D92" s="706"/>
      <c r="E92" s="706"/>
      <c r="F92" s="706"/>
      <c r="G92" s="706"/>
      <c r="H92" s="706"/>
      <c r="I92" s="725"/>
      <c r="J92" s="725"/>
      <c r="K92" s="725"/>
      <c r="L92" s="725"/>
      <c r="M92" s="725"/>
      <c r="N92" s="725"/>
      <c r="O92" s="725"/>
      <c r="P92" s="725"/>
    </row>
    <row r="93" spans="2:16" x14ac:dyDescent="0.2">
      <c r="B93" s="706"/>
      <c r="C93" s="706"/>
      <c r="D93" s="706"/>
      <c r="E93" s="706"/>
      <c r="F93" s="706"/>
      <c r="G93" s="706"/>
      <c r="H93" s="706"/>
      <c r="I93" s="725"/>
      <c r="J93" s="725"/>
      <c r="K93" s="725"/>
      <c r="L93" s="725"/>
      <c r="M93" s="725"/>
      <c r="N93" s="725"/>
      <c r="O93" s="725"/>
      <c r="P93" s="725"/>
    </row>
    <row r="95" spans="2:16" x14ac:dyDescent="0.2">
      <c r="E95">
        <v>2019</v>
      </c>
    </row>
    <row r="96" spans="2:16" ht="15" x14ac:dyDescent="0.25">
      <c r="B96" s="554" t="s">
        <v>108</v>
      </c>
      <c r="C96" s="626" t="s">
        <v>7</v>
      </c>
      <c r="D96" s="621" t="s">
        <v>124</v>
      </c>
      <c r="E96" s="554">
        <v>32</v>
      </c>
    </row>
    <row r="97" spans="2:5" ht="15" x14ac:dyDescent="0.25">
      <c r="B97" s="554" t="s">
        <v>109</v>
      </c>
      <c r="C97" s="626" t="s">
        <v>8</v>
      </c>
      <c r="D97" s="621" t="s">
        <v>124</v>
      </c>
      <c r="E97" s="554">
        <v>24</v>
      </c>
    </row>
    <row r="98" spans="2:5" ht="15" x14ac:dyDescent="0.25">
      <c r="B98" s="554" t="s">
        <v>110</v>
      </c>
      <c r="C98" s="626" t="s">
        <v>9</v>
      </c>
      <c r="D98" s="621" t="s">
        <v>124</v>
      </c>
      <c r="E98" s="554">
        <v>13</v>
      </c>
    </row>
    <row r="99" spans="2:5" ht="15" x14ac:dyDescent="0.25">
      <c r="B99" s="554" t="s">
        <v>111</v>
      </c>
      <c r="C99" s="626" t="s">
        <v>10</v>
      </c>
      <c r="D99" s="621" t="s">
        <v>124</v>
      </c>
      <c r="E99" s="554">
        <v>54</v>
      </c>
    </row>
    <row r="100" spans="2:5" ht="15" x14ac:dyDescent="0.25">
      <c r="B100" s="554" t="s">
        <v>112</v>
      </c>
      <c r="C100" s="626" t="s">
        <v>11</v>
      </c>
      <c r="D100" s="621" t="s">
        <v>124</v>
      </c>
      <c r="E100" s="554">
        <v>17</v>
      </c>
    </row>
    <row r="101" spans="2:5" ht="15" x14ac:dyDescent="0.25">
      <c r="B101" s="554" t="s">
        <v>113</v>
      </c>
      <c r="C101" s="626" t="s">
        <v>12</v>
      </c>
      <c r="D101" s="621" t="s">
        <v>124</v>
      </c>
      <c r="E101" s="554">
        <v>86</v>
      </c>
    </row>
    <row r="102" spans="2:5" ht="15" x14ac:dyDescent="0.25">
      <c r="B102" s="554" t="s">
        <v>114</v>
      </c>
      <c r="C102" s="626" t="s">
        <v>13</v>
      </c>
      <c r="D102" s="621" t="s">
        <v>124</v>
      </c>
      <c r="E102" s="554">
        <v>95</v>
      </c>
    </row>
    <row r="103" spans="2:5" ht="15" x14ac:dyDescent="0.25">
      <c r="B103" s="554" t="s">
        <v>115</v>
      </c>
      <c r="C103" s="626" t="s">
        <v>14</v>
      </c>
      <c r="D103" s="621" t="s">
        <v>124</v>
      </c>
      <c r="E103" s="554">
        <v>73</v>
      </c>
    </row>
    <row r="104" spans="2:5" ht="15" x14ac:dyDescent="0.25">
      <c r="B104" s="554" t="s">
        <v>116</v>
      </c>
      <c r="C104" s="626" t="s">
        <v>15</v>
      </c>
      <c r="D104" s="621" t="s">
        <v>124</v>
      </c>
      <c r="E104" s="554">
        <v>82</v>
      </c>
    </row>
    <row r="105" spans="2:5" ht="15" x14ac:dyDescent="0.25">
      <c r="B105" s="554" t="s">
        <v>117</v>
      </c>
      <c r="C105" s="626" t="s">
        <v>16</v>
      </c>
      <c r="D105" s="621" t="s">
        <v>124</v>
      </c>
      <c r="E105" s="554">
        <v>66</v>
      </c>
    </row>
    <row r="106" spans="2:5" ht="15" x14ac:dyDescent="0.25">
      <c r="B106" s="554" t="s">
        <v>118</v>
      </c>
      <c r="C106" s="626" t="s">
        <v>17</v>
      </c>
      <c r="D106" s="621" t="s">
        <v>124</v>
      </c>
      <c r="E106" s="554">
        <v>62</v>
      </c>
    </row>
    <row r="107" spans="2:5" ht="15" x14ac:dyDescent="0.25">
      <c r="B107" s="554" t="s">
        <v>119</v>
      </c>
      <c r="C107" s="626" t="s">
        <v>18</v>
      </c>
      <c r="D107" s="621" t="s">
        <v>124</v>
      </c>
      <c r="E107" s="554">
        <v>89</v>
      </c>
    </row>
    <row r="108" spans="2:5" ht="15" x14ac:dyDescent="0.25">
      <c r="B108" s="554" t="s">
        <v>108</v>
      </c>
      <c r="C108" s="626" t="s">
        <v>7</v>
      </c>
      <c r="D108" s="621" t="s">
        <v>125</v>
      </c>
      <c r="E108" s="554">
        <v>523</v>
      </c>
    </row>
    <row r="109" spans="2:5" ht="15" x14ac:dyDescent="0.25">
      <c r="B109" s="554" t="s">
        <v>109</v>
      </c>
      <c r="C109" s="626" t="s">
        <v>8</v>
      </c>
      <c r="D109" s="621" t="s">
        <v>125</v>
      </c>
      <c r="E109" s="554">
        <v>515</v>
      </c>
    </row>
    <row r="110" spans="2:5" ht="15" x14ac:dyDescent="0.25">
      <c r="B110" s="554" t="s">
        <v>110</v>
      </c>
      <c r="C110" s="626" t="s">
        <v>9</v>
      </c>
      <c r="D110" s="621" t="s">
        <v>125</v>
      </c>
      <c r="E110" s="554">
        <v>498</v>
      </c>
    </row>
    <row r="111" spans="2:5" ht="15" x14ac:dyDescent="0.25">
      <c r="B111" s="554" t="s">
        <v>111</v>
      </c>
      <c r="C111" s="626" t="s">
        <v>10</v>
      </c>
      <c r="D111" s="621" t="s">
        <v>125</v>
      </c>
      <c r="E111" s="554">
        <v>540</v>
      </c>
    </row>
    <row r="112" spans="2:5" ht="15" x14ac:dyDescent="0.25">
      <c r="B112" s="554" t="s">
        <v>112</v>
      </c>
      <c r="C112" s="626" t="s">
        <v>11</v>
      </c>
      <c r="D112" s="621" t="s">
        <v>125</v>
      </c>
      <c r="E112" s="554">
        <v>505</v>
      </c>
    </row>
    <row r="113" spans="2:5" ht="15" x14ac:dyDescent="0.25">
      <c r="B113" s="554" t="s">
        <v>113</v>
      </c>
      <c r="C113" s="626" t="s">
        <v>12</v>
      </c>
      <c r="D113" s="621" t="s">
        <v>125</v>
      </c>
      <c r="E113" s="554">
        <v>220</v>
      </c>
    </row>
    <row r="114" spans="2:5" ht="15" x14ac:dyDescent="0.25">
      <c r="B114" s="554" t="s">
        <v>114</v>
      </c>
      <c r="C114" s="626" t="s">
        <v>13</v>
      </c>
      <c r="D114" s="621" t="s">
        <v>125</v>
      </c>
      <c r="E114" s="554">
        <v>780</v>
      </c>
    </row>
    <row r="115" spans="2:5" ht="15" x14ac:dyDescent="0.25">
      <c r="B115" s="554" t="s">
        <v>115</v>
      </c>
      <c r="C115" s="626" t="s">
        <v>14</v>
      </c>
      <c r="D115" s="621" t="s">
        <v>125</v>
      </c>
      <c r="E115" s="554">
        <v>470</v>
      </c>
    </row>
    <row r="116" spans="2:5" ht="15" x14ac:dyDescent="0.25">
      <c r="B116" s="554" t="s">
        <v>116</v>
      </c>
      <c r="C116" s="626" t="s">
        <v>15</v>
      </c>
      <c r="D116" s="621" t="s">
        <v>125</v>
      </c>
      <c r="E116" s="554">
        <v>535</v>
      </c>
    </row>
    <row r="117" spans="2:5" ht="15" x14ac:dyDescent="0.25">
      <c r="B117" s="554" t="s">
        <v>117</v>
      </c>
      <c r="C117" s="626" t="s">
        <v>16</v>
      </c>
      <c r="D117" s="621" t="s">
        <v>125</v>
      </c>
      <c r="E117" s="554">
        <v>528</v>
      </c>
    </row>
    <row r="118" spans="2:5" ht="15" x14ac:dyDescent="0.25">
      <c r="B118" s="554" t="s">
        <v>118</v>
      </c>
      <c r="C118" s="626" t="s">
        <v>17</v>
      </c>
      <c r="D118" s="621" t="s">
        <v>125</v>
      </c>
      <c r="E118" s="554">
        <v>487</v>
      </c>
    </row>
    <row r="119" spans="2:5" ht="15" x14ac:dyDescent="0.25">
      <c r="B119" s="554" t="s">
        <v>119</v>
      </c>
      <c r="C119" s="626" t="s">
        <v>18</v>
      </c>
      <c r="D119" s="621" t="s">
        <v>125</v>
      </c>
      <c r="E119" s="554">
        <v>541</v>
      </c>
    </row>
    <row r="120" spans="2:5" ht="15" x14ac:dyDescent="0.25">
      <c r="B120" s="554" t="s">
        <v>108</v>
      </c>
      <c r="C120" s="626" t="s">
        <v>7</v>
      </c>
      <c r="D120" s="622" t="s">
        <v>126</v>
      </c>
      <c r="E120" s="554">
        <v>12</v>
      </c>
    </row>
    <row r="121" spans="2:5" ht="15" x14ac:dyDescent="0.25">
      <c r="B121" s="554" t="s">
        <v>109</v>
      </c>
      <c r="C121" s="626" t="s">
        <v>8</v>
      </c>
      <c r="D121" s="622" t="s">
        <v>126</v>
      </c>
      <c r="E121" s="554">
        <v>434</v>
      </c>
    </row>
    <row r="122" spans="2:5" ht="15" x14ac:dyDescent="0.25">
      <c r="B122" s="554" t="s">
        <v>110</v>
      </c>
      <c r="C122" s="626" t="s">
        <v>9</v>
      </c>
      <c r="D122" s="622" t="s">
        <v>126</v>
      </c>
      <c r="E122" s="554">
        <v>123</v>
      </c>
    </row>
    <row r="123" spans="2:5" ht="15" x14ac:dyDescent="0.25">
      <c r="B123" s="554" t="s">
        <v>111</v>
      </c>
      <c r="C123" s="626" t="s">
        <v>10</v>
      </c>
      <c r="D123" s="622" t="s">
        <v>126</v>
      </c>
      <c r="E123" s="554">
        <v>44</v>
      </c>
    </row>
    <row r="124" spans="2:5" ht="15" x14ac:dyDescent="0.25">
      <c r="B124" s="554" t="s">
        <v>112</v>
      </c>
      <c r="C124" s="626" t="s">
        <v>11</v>
      </c>
      <c r="D124" s="622" t="s">
        <v>126</v>
      </c>
      <c r="E124" s="554">
        <v>414</v>
      </c>
    </row>
    <row r="125" spans="2:5" ht="15" x14ac:dyDescent="0.25">
      <c r="B125" s="554" t="s">
        <v>113</v>
      </c>
      <c r="C125" s="626" t="s">
        <v>12</v>
      </c>
      <c r="D125" s="622" t="s">
        <v>126</v>
      </c>
      <c r="E125" s="554">
        <v>391</v>
      </c>
    </row>
    <row r="126" spans="2:5" ht="15" x14ac:dyDescent="0.25">
      <c r="B126" s="554" t="s">
        <v>114</v>
      </c>
      <c r="C126" s="626" t="s">
        <v>13</v>
      </c>
      <c r="D126" s="622" t="s">
        <v>126</v>
      </c>
      <c r="E126" s="554">
        <v>154</v>
      </c>
    </row>
    <row r="127" spans="2:5" ht="15" x14ac:dyDescent="0.25">
      <c r="B127" s="554" t="s">
        <v>115</v>
      </c>
      <c r="C127" s="626" t="s">
        <v>14</v>
      </c>
      <c r="D127" s="622" t="s">
        <v>126</v>
      </c>
      <c r="E127" s="554">
        <v>19</v>
      </c>
    </row>
    <row r="128" spans="2:5" ht="15" x14ac:dyDescent="0.25">
      <c r="B128" s="554" t="s">
        <v>116</v>
      </c>
      <c r="C128" s="626" t="s">
        <v>15</v>
      </c>
      <c r="D128" s="622" t="s">
        <v>126</v>
      </c>
      <c r="E128" s="554">
        <v>523</v>
      </c>
    </row>
    <row r="129" spans="2:5" ht="15" x14ac:dyDescent="0.25">
      <c r="B129" s="554" t="s">
        <v>117</v>
      </c>
      <c r="C129" s="626" t="s">
        <v>16</v>
      </c>
      <c r="D129" s="622" t="s">
        <v>126</v>
      </c>
      <c r="E129" s="554">
        <v>111</v>
      </c>
    </row>
    <row r="130" spans="2:5" ht="15" x14ac:dyDescent="0.25">
      <c r="B130" s="554" t="s">
        <v>118</v>
      </c>
      <c r="C130" s="626" t="s">
        <v>17</v>
      </c>
      <c r="D130" s="622" t="s">
        <v>126</v>
      </c>
      <c r="E130" s="554">
        <v>530</v>
      </c>
    </row>
    <row r="131" spans="2:5" ht="15" x14ac:dyDescent="0.25">
      <c r="B131" s="554" t="s">
        <v>119</v>
      </c>
      <c r="C131" s="626" t="s">
        <v>18</v>
      </c>
      <c r="D131" s="622" t="s">
        <v>126</v>
      </c>
      <c r="E131" s="554">
        <v>34</v>
      </c>
    </row>
    <row r="132" spans="2:5" ht="15" x14ac:dyDescent="0.25">
      <c r="B132" s="554" t="s">
        <v>108</v>
      </c>
      <c r="C132" s="626" t="s">
        <v>7</v>
      </c>
      <c r="D132" s="622" t="s">
        <v>127</v>
      </c>
      <c r="E132" s="554">
        <v>31</v>
      </c>
    </row>
    <row r="133" spans="2:5" ht="15" x14ac:dyDescent="0.25">
      <c r="B133" s="554" t="s">
        <v>109</v>
      </c>
      <c r="C133" s="626" t="s">
        <v>8</v>
      </c>
      <c r="D133" s="622" t="s">
        <v>127</v>
      </c>
      <c r="E133" s="554">
        <v>50</v>
      </c>
    </row>
    <row r="134" spans="2:5" ht="15" x14ac:dyDescent="0.25">
      <c r="B134" s="554" t="s">
        <v>110</v>
      </c>
      <c r="C134" s="626" t="s">
        <v>9</v>
      </c>
      <c r="D134" s="622" t="s">
        <v>127</v>
      </c>
      <c r="E134" s="554">
        <v>34</v>
      </c>
    </row>
    <row r="135" spans="2:5" ht="15" x14ac:dyDescent="0.25">
      <c r="B135" s="554" t="s">
        <v>111</v>
      </c>
      <c r="C135" s="626" t="s">
        <v>10</v>
      </c>
      <c r="D135" s="622" t="s">
        <v>127</v>
      </c>
      <c r="E135" s="554">
        <v>42</v>
      </c>
    </row>
    <row r="136" spans="2:5" ht="15" x14ac:dyDescent="0.25">
      <c r="B136" s="554" t="s">
        <v>112</v>
      </c>
      <c r="C136" s="626" t="s">
        <v>11</v>
      </c>
      <c r="D136" s="622" t="s">
        <v>127</v>
      </c>
      <c r="E136" s="554">
        <v>50</v>
      </c>
    </row>
    <row r="137" spans="2:5" ht="15" x14ac:dyDescent="0.25">
      <c r="B137" s="554" t="s">
        <v>113</v>
      </c>
      <c r="C137" s="626" t="s">
        <v>12</v>
      </c>
      <c r="D137" s="622" t="s">
        <v>127</v>
      </c>
      <c r="E137" s="554">
        <v>38</v>
      </c>
    </row>
    <row r="138" spans="2:5" ht="15" x14ac:dyDescent="0.25">
      <c r="B138" s="554" t="s">
        <v>114</v>
      </c>
      <c r="C138" s="626" t="s">
        <v>13</v>
      </c>
      <c r="D138" s="622" t="s">
        <v>127</v>
      </c>
      <c r="E138" s="554">
        <v>33</v>
      </c>
    </row>
    <row r="139" spans="2:5" ht="15" x14ac:dyDescent="0.25">
      <c r="B139" s="554" t="s">
        <v>115</v>
      </c>
      <c r="C139" s="626" t="s">
        <v>14</v>
      </c>
      <c r="D139" s="622" t="s">
        <v>127</v>
      </c>
      <c r="E139" s="554">
        <v>36</v>
      </c>
    </row>
    <row r="140" spans="2:5" ht="15" x14ac:dyDescent="0.25">
      <c r="B140" s="554" t="s">
        <v>116</v>
      </c>
      <c r="C140" s="626" t="s">
        <v>15</v>
      </c>
      <c r="D140" s="622" t="s">
        <v>127</v>
      </c>
      <c r="E140" s="554">
        <v>31</v>
      </c>
    </row>
    <row r="141" spans="2:5" ht="15" x14ac:dyDescent="0.25">
      <c r="B141" s="554" t="s">
        <v>117</v>
      </c>
      <c r="C141" s="626" t="s">
        <v>16</v>
      </c>
      <c r="D141" s="622" t="s">
        <v>127</v>
      </c>
      <c r="E141" s="554">
        <v>38</v>
      </c>
    </row>
    <row r="142" spans="2:5" ht="15" x14ac:dyDescent="0.25">
      <c r="B142" s="554" t="s">
        <v>118</v>
      </c>
      <c r="C142" s="626" t="s">
        <v>17</v>
      </c>
      <c r="D142" s="622" t="s">
        <v>127</v>
      </c>
      <c r="E142" s="554">
        <v>35</v>
      </c>
    </row>
    <row r="143" spans="2:5" ht="15" x14ac:dyDescent="0.25">
      <c r="B143" s="554" t="s">
        <v>119</v>
      </c>
      <c r="C143" s="626" t="s">
        <v>18</v>
      </c>
      <c r="D143" s="622" t="s">
        <v>127</v>
      </c>
      <c r="E143" s="554">
        <v>46</v>
      </c>
    </row>
    <row r="144" spans="2:5" ht="15" x14ac:dyDescent="0.25">
      <c r="B144" s="554" t="s">
        <v>108</v>
      </c>
      <c r="C144" s="626" t="s">
        <v>7</v>
      </c>
      <c r="D144" s="622" t="s">
        <v>128</v>
      </c>
      <c r="E144" s="554">
        <v>988</v>
      </c>
    </row>
    <row r="145" spans="2:5" ht="15" x14ac:dyDescent="0.25">
      <c r="B145" s="554" t="s">
        <v>109</v>
      </c>
      <c r="C145" s="626" t="s">
        <v>8</v>
      </c>
      <c r="D145" s="622" t="s">
        <v>128</v>
      </c>
      <c r="E145" s="554">
        <v>132</v>
      </c>
    </row>
    <row r="146" spans="2:5" ht="15" x14ac:dyDescent="0.25">
      <c r="B146" s="554" t="s">
        <v>110</v>
      </c>
      <c r="C146" s="626" t="s">
        <v>9</v>
      </c>
      <c r="D146" s="622" t="s">
        <v>128</v>
      </c>
      <c r="E146" s="554">
        <v>610</v>
      </c>
    </row>
    <row r="147" spans="2:5" ht="15" x14ac:dyDescent="0.25">
      <c r="B147" s="554" t="s">
        <v>111</v>
      </c>
      <c r="C147" s="626" t="s">
        <v>10</v>
      </c>
      <c r="D147" s="622" t="s">
        <v>128</v>
      </c>
      <c r="E147" s="554">
        <v>461</v>
      </c>
    </row>
    <row r="148" spans="2:5" ht="15" x14ac:dyDescent="0.25">
      <c r="B148" s="554" t="s">
        <v>112</v>
      </c>
      <c r="C148" s="626" t="s">
        <v>11</v>
      </c>
      <c r="D148" s="622" t="s">
        <v>128</v>
      </c>
      <c r="E148" s="554">
        <v>481</v>
      </c>
    </row>
    <row r="149" spans="2:5" ht="15" x14ac:dyDescent="0.25">
      <c r="B149" s="554" t="s">
        <v>113</v>
      </c>
      <c r="C149" s="626" t="s">
        <v>12</v>
      </c>
      <c r="D149" s="622" t="s">
        <v>128</v>
      </c>
      <c r="E149" s="554">
        <v>21</v>
      </c>
    </row>
    <row r="150" spans="2:5" ht="15" x14ac:dyDescent="0.25">
      <c r="B150" s="554" t="s">
        <v>114</v>
      </c>
      <c r="C150" s="626" t="s">
        <v>13</v>
      </c>
      <c r="D150" s="622" t="s">
        <v>128</v>
      </c>
      <c r="E150" s="554">
        <v>463</v>
      </c>
    </row>
    <row r="151" spans="2:5" ht="15" x14ac:dyDescent="0.25">
      <c r="B151" s="554" t="s">
        <v>115</v>
      </c>
      <c r="C151" s="626" t="s">
        <v>14</v>
      </c>
      <c r="D151" s="622" t="s">
        <v>128</v>
      </c>
      <c r="E151" s="554">
        <v>849</v>
      </c>
    </row>
    <row r="152" spans="2:5" ht="15" x14ac:dyDescent="0.25">
      <c r="B152" s="554" t="s">
        <v>116</v>
      </c>
      <c r="C152" s="626" t="s">
        <v>15</v>
      </c>
      <c r="D152" s="622" t="s">
        <v>128</v>
      </c>
      <c r="E152" s="554">
        <v>30</v>
      </c>
    </row>
    <row r="153" spans="2:5" ht="15" x14ac:dyDescent="0.25">
      <c r="B153" s="554" t="s">
        <v>117</v>
      </c>
      <c r="C153" s="626" t="s">
        <v>16</v>
      </c>
      <c r="D153" s="622" t="s">
        <v>128</v>
      </c>
      <c r="E153" s="554">
        <v>666</v>
      </c>
    </row>
    <row r="154" spans="2:5" ht="15" x14ac:dyDescent="0.25">
      <c r="B154" s="554" t="s">
        <v>118</v>
      </c>
      <c r="C154" s="626" t="s">
        <v>17</v>
      </c>
      <c r="D154" s="622" t="s">
        <v>128</v>
      </c>
      <c r="E154" s="554">
        <v>878</v>
      </c>
    </row>
    <row r="155" spans="2:5" ht="15" x14ac:dyDescent="0.25">
      <c r="B155" s="554" t="s">
        <v>119</v>
      </c>
      <c r="C155" s="626" t="s">
        <v>18</v>
      </c>
      <c r="D155" s="622" t="s">
        <v>128</v>
      </c>
      <c r="E155" s="554">
        <v>901</v>
      </c>
    </row>
    <row r="156" spans="2:5" ht="15" x14ac:dyDescent="0.25">
      <c r="B156" s="554" t="s">
        <v>108</v>
      </c>
      <c r="C156" s="626" t="s">
        <v>7</v>
      </c>
      <c r="D156" s="622" t="s">
        <v>129</v>
      </c>
      <c r="E156" s="554">
        <v>434</v>
      </c>
    </row>
    <row r="157" spans="2:5" ht="15" x14ac:dyDescent="0.25">
      <c r="B157" s="554" t="s">
        <v>109</v>
      </c>
      <c r="C157" s="626" t="s">
        <v>8</v>
      </c>
      <c r="D157" s="622" t="s">
        <v>129</v>
      </c>
      <c r="E157" s="554">
        <v>540</v>
      </c>
    </row>
    <row r="158" spans="2:5" ht="15" x14ac:dyDescent="0.25">
      <c r="B158" s="554" t="s">
        <v>110</v>
      </c>
      <c r="C158" s="626" t="s">
        <v>9</v>
      </c>
      <c r="D158" s="622" t="s">
        <v>129</v>
      </c>
      <c r="E158" s="554">
        <v>542</v>
      </c>
    </row>
    <row r="159" spans="2:5" ht="15" x14ac:dyDescent="0.25">
      <c r="B159" s="554" t="s">
        <v>111</v>
      </c>
      <c r="C159" s="626" t="s">
        <v>10</v>
      </c>
      <c r="D159" s="622" t="s">
        <v>129</v>
      </c>
      <c r="E159" s="554">
        <v>429</v>
      </c>
    </row>
    <row r="160" spans="2:5" ht="15" x14ac:dyDescent="0.25">
      <c r="B160" s="554" t="s">
        <v>112</v>
      </c>
      <c r="C160" s="626" t="s">
        <v>11</v>
      </c>
      <c r="D160" s="622" t="s">
        <v>129</v>
      </c>
      <c r="E160" s="554">
        <v>448</v>
      </c>
    </row>
    <row r="161" spans="2:5" ht="15" x14ac:dyDescent="0.25">
      <c r="B161" s="554" t="s">
        <v>113</v>
      </c>
      <c r="C161" s="626" t="s">
        <v>12</v>
      </c>
      <c r="D161" s="622" t="s">
        <v>129</v>
      </c>
      <c r="E161" s="554">
        <v>120</v>
      </c>
    </row>
    <row r="162" spans="2:5" ht="15" x14ac:dyDescent="0.25">
      <c r="B162" s="554" t="s">
        <v>114</v>
      </c>
      <c r="C162" s="626" t="s">
        <v>13</v>
      </c>
      <c r="D162" s="622" t="s">
        <v>129</v>
      </c>
      <c r="E162" s="554">
        <v>517</v>
      </c>
    </row>
    <row r="163" spans="2:5" ht="15" x14ac:dyDescent="0.25">
      <c r="B163" s="554" t="s">
        <v>115</v>
      </c>
      <c r="C163" s="626" t="s">
        <v>14</v>
      </c>
      <c r="D163" s="622" t="s">
        <v>129</v>
      </c>
      <c r="E163" s="554">
        <v>402</v>
      </c>
    </row>
    <row r="164" spans="2:5" ht="15" x14ac:dyDescent="0.25">
      <c r="B164" s="554" t="s">
        <v>116</v>
      </c>
      <c r="C164" s="626" t="s">
        <v>15</v>
      </c>
      <c r="D164" s="622" t="s">
        <v>129</v>
      </c>
      <c r="E164" s="554">
        <v>593</v>
      </c>
    </row>
    <row r="165" spans="2:5" ht="15" x14ac:dyDescent="0.25">
      <c r="B165" s="554" t="s">
        <v>117</v>
      </c>
      <c r="C165" s="626" t="s">
        <v>16</v>
      </c>
      <c r="D165" s="622" t="s">
        <v>129</v>
      </c>
      <c r="E165" s="554">
        <v>411</v>
      </c>
    </row>
    <row r="166" spans="2:5" ht="15" x14ac:dyDescent="0.25">
      <c r="B166" s="554" t="s">
        <v>118</v>
      </c>
      <c r="C166" s="626" t="s">
        <v>17</v>
      </c>
      <c r="D166" s="622" t="s">
        <v>129</v>
      </c>
      <c r="E166" s="554">
        <v>546</v>
      </c>
    </row>
    <row r="167" spans="2:5" ht="15" x14ac:dyDescent="0.25">
      <c r="B167" s="554" t="s">
        <v>119</v>
      </c>
      <c r="C167" s="626" t="s">
        <v>18</v>
      </c>
      <c r="D167" s="622" t="s">
        <v>129</v>
      </c>
      <c r="E167" s="554">
        <v>570</v>
      </c>
    </row>
    <row r="168" spans="2:5" ht="15" x14ac:dyDescent="0.25">
      <c r="B168" s="554" t="s">
        <v>108</v>
      </c>
      <c r="C168" s="626" t="s">
        <v>7</v>
      </c>
      <c r="D168" s="622" t="s">
        <v>130</v>
      </c>
      <c r="E168" s="554">
        <v>67</v>
      </c>
    </row>
    <row r="169" spans="2:5" ht="15" x14ac:dyDescent="0.25">
      <c r="B169" s="554" t="s">
        <v>109</v>
      </c>
      <c r="C169" s="626" t="s">
        <v>8</v>
      </c>
      <c r="D169" s="622" t="s">
        <v>130</v>
      </c>
      <c r="E169" s="554">
        <v>139</v>
      </c>
    </row>
    <row r="170" spans="2:5" ht="15" x14ac:dyDescent="0.25">
      <c r="B170" s="554" t="s">
        <v>110</v>
      </c>
      <c r="C170" s="626" t="s">
        <v>9</v>
      </c>
      <c r="D170" s="622" t="s">
        <v>130</v>
      </c>
      <c r="E170" s="554">
        <v>976</v>
      </c>
    </row>
    <row r="171" spans="2:5" ht="15" x14ac:dyDescent="0.25">
      <c r="B171" s="554" t="s">
        <v>111</v>
      </c>
      <c r="C171" s="626" t="s">
        <v>10</v>
      </c>
      <c r="D171" s="622" t="s">
        <v>130</v>
      </c>
      <c r="E171" s="554">
        <v>486</v>
      </c>
    </row>
    <row r="172" spans="2:5" ht="15" x14ac:dyDescent="0.25">
      <c r="B172" s="554" t="s">
        <v>112</v>
      </c>
      <c r="C172" s="626" t="s">
        <v>11</v>
      </c>
      <c r="D172" s="622" t="s">
        <v>130</v>
      </c>
      <c r="E172" s="554">
        <v>64</v>
      </c>
    </row>
    <row r="173" spans="2:5" ht="15" x14ac:dyDescent="0.25">
      <c r="B173" s="554" t="s">
        <v>113</v>
      </c>
      <c r="C173" s="626" t="s">
        <v>12</v>
      </c>
      <c r="D173" s="622" t="s">
        <v>130</v>
      </c>
      <c r="E173" s="554">
        <v>774</v>
      </c>
    </row>
    <row r="174" spans="2:5" ht="15" x14ac:dyDescent="0.25">
      <c r="B174" s="554" t="s">
        <v>114</v>
      </c>
      <c r="C174" s="626" t="s">
        <v>13</v>
      </c>
      <c r="D174" s="622" t="s">
        <v>130</v>
      </c>
      <c r="E174" s="554">
        <v>48</v>
      </c>
    </row>
    <row r="175" spans="2:5" ht="15" x14ac:dyDescent="0.25">
      <c r="B175" s="554" t="s">
        <v>115</v>
      </c>
      <c r="C175" s="626" t="s">
        <v>14</v>
      </c>
      <c r="D175" s="622" t="s">
        <v>130</v>
      </c>
      <c r="E175" s="554">
        <v>466</v>
      </c>
    </row>
    <row r="176" spans="2:5" ht="15" x14ac:dyDescent="0.25">
      <c r="B176" s="554" t="s">
        <v>116</v>
      </c>
      <c r="C176" s="626" t="s">
        <v>15</v>
      </c>
      <c r="D176" s="622" t="s">
        <v>130</v>
      </c>
      <c r="E176" s="554">
        <v>373</v>
      </c>
    </row>
    <row r="177" spans="2:5" ht="15" x14ac:dyDescent="0.25">
      <c r="B177" s="554" t="s">
        <v>117</v>
      </c>
      <c r="C177" s="626" t="s">
        <v>16</v>
      </c>
      <c r="D177" s="622" t="s">
        <v>130</v>
      </c>
      <c r="E177" s="554">
        <v>383</v>
      </c>
    </row>
    <row r="178" spans="2:5" ht="15" x14ac:dyDescent="0.25">
      <c r="B178" s="554" t="s">
        <v>118</v>
      </c>
      <c r="C178" s="626" t="s">
        <v>17</v>
      </c>
      <c r="D178" s="622" t="s">
        <v>130</v>
      </c>
      <c r="E178" s="554">
        <v>39</v>
      </c>
    </row>
    <row r="179" spans="2:5" ht="15" x14ac:dyDescent="0.25">
      <c r="B179" s="554" t="s">
        <v>119</v>
      </c>
      <c r="C179" s="626" t="s">
        <v>18</v>
      </c>
      <c r="D179" s="622" t="s">
        <v>130</v>
      </c>
      <c r="E179" s="554">
        <v>163</v>
      </c>
    </row>
    <row r="180" spans="2:5" ht="15" x14ac:dyDescent="0.25">
      <c r="B180" s="554" t="s">
        <v>108</v>
      </c>
      <c r="C180" s="626" t="s">
        <v>7</v>
      </c>
      <c r="D180" s="622" t="s">
        <v>131</v>
      </c>
      <c r="E180" s="554">
        <v>815</v>
      </c>
    </row>
    <row r="181" spans="2:5" ht="15" x14ac:dyDescent="0.25">
      <c r="B181" s="554" t="s">
        <v>109</v>
      </c>
      <c r="C181" s="626" t="s">
        <v>8</v>
      </c>
      <c r="D181" s="622" t="s">
        <v>131</v>
      </c>
      <c r="E181" s="554">
        <v>161</v>
      </c>
    </row>
    <row r="182" spans="2:5" ht="15" x14ac:dyDescent="0.25">
      <c r="B182" s="554" t="s">
        <v>110</v>
      </c>
      <c r="C182" s="626" t="s">
        <v>9</v>
      </c>
      <c r="D182" s="622" t="s">
        <v>131</v>
      </c>
      <c r="E182" s="554">
        <v>336</v>
      </c>
    </row>
    <row r="183" spans="2:5" ht="15" x14ac:dyDescent="0.25">
      <c r="B183" s="554" t="s">
        <v>111</v>
      </c>
      <c r="C183" s="626" t="s">
        <v>10</v>
      </c>
      <c r="D183" s="622" t="s">
        <v>131</v>
      </c>
      <c r="E183" s="554">
        <v>841</v>
      </c>
    </row>
    <row r="184" spans="2:5" ht="15" x14ac:dyDescent="0.25">
      <c r="B184" s="554" t="s">
        <v>112</v>
      </c>
      <c r="C184" s="626" t="s">
        <v>11</v>
      </c>
      <c r="D184" s="622" t="s">
        <v>131</v>
      </c>
      <c r="E184" s="554">
        <v>88</v>
      </c>
    </row>
    <row r="185" spans="2:5" ht="15" x14ac:dyDescent="0.25">
      <c r="B185" s="554" t="s">
        <v>113</v>
      </c>
      <c r="C185" s="626" t="s">
        <v>12</v>
      </c>
      <c r="D185" s="622" t="s">
        <v>131</v>
      </c>
      <c r="E185" s="554">
        <v>245</v>
      </c>
    </row>
    <row r="186" spans="2:5" ht="15" x14ac:dyDescent="0.25">
      <c r="B186" s="554" t="s">
        <v>114</v>
      </c>
      <c r="C186" s="626" t="s">
        <v>13</v>
      </c>
      <c r="D186" s="622" t="s">
        <v>131</v>
      </c>
      <c r="E186" s="554">
        <v>634</v>
      </c>
    </row>
    <row r="187" spans="2:5" ht="15" x14ac:dyDescent="0.25">
      <c r="B187" s="554" t="s">
        <v>115</v>
      </c>
      <c r="C187" s="626" t="s">
        <v>14</v>
      </c>
      <c r="D187" s="622" t="s">
        <v>131</v>
      </c>
      <c r="E187" s="554">
        <v>332</v>
      </c>
    </row>
    <row r="188" spans="2:5" ht="15" x14ac:dyDescent="0.25">
      <c r="B188" s="554" t="s">
        <v>116</v>
      </c>
      <c r="C188" s="626" t="s">
        <v>15</v>
      </c>
      <c r="D188" s="622" t="s">
        <v>131</v>
      </c>
      <c r="E188" s="554">
        <v>892</v>
      </c>
    </row>
    <row r="189" spans="2:5" ht="15" x14ac:dyDescent="0.25">
      <c r="B189" s="554" t="s">
        <v>117</v>
      </c>
      <c r="C189" s="626" t="s">
        <v>16</v>
      </c>
      <c r="D189" s="622" t="s">
        <v>131</v>
      </c>
      <c r="E189" s="554">
        <v>328</v>
      </c>
    </row>
    <row r="190" spans="2:5" ht="15" x14ac:dyDescent="0.25">
      <c r="B190" s="554" t="s">
        <v>118</v>
      </c>
      <c r="C190" s="626" t="s">
        <v>17</v>
      </c>
      <c r="D190" s="622" t="s">
        <v>131</v>
      </c>
      <c r="E190" s="554">
        <v>778</v>
      </c>
    </row>
    <row r="191" spans="2:5" ht="15" x14ac:dyDescent="0.25">
      <c r="B191" s="554" t="s">
        <v>119</v>
      </c>
      <c r="C191" s="626" t="s">
        <v>18</v>
      </c>
      <c r="D191" s="622" t="s">
        <v>131</v>
      </c>
      <c r="E191" s="554">
        <v>499</v>
      </c>
    </row>
    <row r="194" spans="1:16" ht="14.25" customHeight="1" x14ac:dyDescent="0.2">
      <c r="A194" t="s">
        <v>780</v>
      </c>
      <c r="B194" s="705" t="s">
        <v>782</v>
      </c>
      <c r="C194" s="706"/>
      <c r="D194" s="706"/>
      <c r="E194" s="706"/>
      <c r="F194" s="706"/>
      <c r="G194" s="706"/>
      <c r="H194" s="706"/>
      <c r="I194" s="725" t="s">
        <v>784</v>
      </c>
      <c r="J194" s="725"/>
      <c r="K194" s="725"/>
      <c r="L194" s="725"/>
      <c r="M194" s="725"/>
      <c r="N194" s="725"/>
      <c r="O194" s="725"/>
      <c r="P194" s="725"/>
    </row>
    <row r="195" spans="1:16" ht="15" x14ac:dyDescent="0.25">
      <c r="A195" s="107" t="s">
        <v>781</v>
      </c>
      <c r="B195" s="706"/>
      <c r="C195" s="706"/>
      <c r="D195" s="706"/>
      <c r="E195" s="706"/>
      <c r="F195" s="706"/>
      <c r="G195" s="706"/>
      <c r="H195" s="706"/>
      <c r="I195" s="725"/>
      <c r="J195" s="725"/>
      <c r="K195" s="725"/>
      <c r="L195" s="725"/>
      <c r="M195" s="725"/>
      <c r="N195" s="725"/>
      <c r="O195" s="725"/>
      <c r="P195" s="725"/>
    </row>
    <row r="196" spans="1:16" ht="15" thickBot="1" x14ac:dyDescent="0.25"/>
    <row r="197" spans="1:16" ht="15" x14ac:dyDescent="0.25">
      <c r="B197" s="87"/>
      <c r="C197" s="246"/>
      <c r="D197" s="766" t="s">
        <v>778</v>
      </c>
      <c r="E197" s="767"/>
      <c r="F197" s="767"/>
      <c r="G197" s="767"/>
      <c r="H197" s="767"/>
      <c r="I197" s="767"/>
      <c r="J197" s="767"/>
      <c r="K197" s="768"/>
    </row>
    <row r="198" spans="1:16" ht="15.75" thickBot="1" x14ac:dyDescent="0.3">
      <c r="B198" s="176" t="s">
        <v>779</v>
      </c>
      <c r="C198" s="624" t="s">
        <v>6</v>
      </c>
      <c r="D198" s="259" t="s">
        <v>124</v>
      </c>
      <c r="E198" s="259" t="s">
        <v>125</v>
      </c>
      <c r="F198" s="259" t="s">
        <v>126</v>
      </c>
      <c r="G198" s="259" t="s">
        <v>127</v>
      </c>
      <c r="H198" s="259" t="s">
        <v>128</v>
      </c>
      <c r="I198" s="259" t="s">
        <v>129</v>
      </c>
      <c r="J198" s="259" t="s">
        <v>130</v>
      </c>
      <c r="K198" s="260" t="s">
        <v>131</v>
      </c>
    </row>
    <row r="199" spans="1:16" ht="15" x14ac:dyDescent="0.25">
      <c r="B199" s="177" t="s">
        <v>108</v>
      </c>
      <c r="C199" s="625" t="s">
        <v>7</v>
      </c>
      <c r="D199" s="14">
        <v>52</v>
      </c>
      <c r="E199" s="14">
        <v>745</v>
      </c>
      <c r="F199" s="14">
        <v>241</v>
      </c>
      <c r="G199" s="14">
        <v>3</v>
      </c>
      <c r="H199" s="14">
        <v>988</v>
      </c>
      <c r="I199" s="14">
        <v>434</v>
      </c>
      <c r="J199" s="14">
        <v>298</v>
      </c>
      <c r="K199" s="83">
        <v>815</v>
      </c>
    </row>
    <row r="200" spans="1:16" ht="15" x14ac:dyDescent="0.25">
      <c r="B200" s="177" t="s">
        <v>109</v>
      </c>
      <c r="C200" s="625" t="s">
        <v>8</v>
      </c>
      <c r="D200" s="14">
        <v>38</v>
      </c>
      <c r="E200" s="14">
        <v>515</v>
      </c>
      <c r="F200" s="14">
        <v>187</v>
      </c>
      <c r="G200" s="14">
        <v>77</v>
      </c>
      <c r="H200" s="14">
        <v>132</v>
      </c>
      <c r="I200" s="14">
        <v>540</v>
      </c>
      <c r="J200" s="14">
        <v>139</v>
      </c>
      <c r="K200" s="83">
        <v>161</v>
      </c>
    </row>
    <row r="201" spans="1:16" ht="15" x14ac:dyDescent="0.25">
      <c r="B201" s="177" t="s">
        <v>110</v>
      </c>
      <c r="C201" s="625" t="s">
        <v>9</v>
      </c>
      <c r="D201" s="14">
        <v>42</v>
      </c>
      <c r="E201" s="14">
        <v>368</v>
      </c>
      <c r="F201" s="14">
        <v>123</v>
      </c>
      <c r="G201" s="14">
        <v>34</v>
      </c>
      <c r="H201" s="14">
        <v>835</v>
      </c>
      <c r="I201" s="14">
        <v>542</v>
      </c>
      <c r="J201" s="14">
        <v>415</v>
      </c>
      <c r="K201" s="83">
        <v>336</v>
      </c>
    </row>
    <row r="202" spans="1:16" ht="15" x14ac:dyDescent="0.25">
      <c r="B202" s="177" t="s">
        <v>111</v>
      </c>
      <c r="C202" s="625" t="s">
        <v>10</v>
      </c>
      <c r="D202" s="14">
        <v>54</v>
      </c>
      <c r="E202" s="14">
        <v>810</v>
      </c>
      <c r="F202" s="14">
        <v>138</v>
      </c>
      <c r="G202" s="14">
        <v>12</v>
      </c>
      <c r="H202" s="14">
        <v>113</v>
      </c>
      <c r="I202" s="14">
        <v>429</v>
      </c>
      <c r="J202" s="14">
        <v>486</v>
      </c>
      <c r="K202" s="83">
        <v>841</v>
      </c>
    </row>
    <row r="203" spans="1:16" ht="15" x14ac:dyDescent="0.25">
      <c r="B203" s="177" t="s">
        <v>112</v>
      </c>
      <c r="C203" s="625" t="s">
        <v>11</v>
      </c>
      <c r="D203" s="14">
        <v>35</v>
      </c>
      <c r="E203" s="14">
        <v>856</v>
      </c>
      <c r="F203" s="14">
        <v>312</v>
      </c>
      <c r="G203" s="14">
        <v>8</v>
      </c>
      <c r="H203" s="14">
        <v>186</v>
      </c>
      <c r="I203" s="14">
        <v>448</v>
      </c>
      <c r="J203" s="14">
        <v>216</v>
      </c>
      <c r="K203" s="83">
        <v>88</v>
      </c>
    </row>
    <row r="204" spans="1:16" ht="15" x14ac:dyDescent="0.25">
      <c r="B204" s="177" t="s">
        <v>113</v>
      </c>
      <c r="C204" s="625" t="s">
        <v>12</v>
      </c>
      <c r="D204" s="14">
        <v>64</v>
      </c>
      <c r="E204" s="14">
        <v>287</v>
      </c>
      <c r="F204" s="14">
        <v>265</v>
      </c>
      <c r="G204" s="14">
        <v>220</v>
      </c>
      <c r="H204" s="14">
        <v>21</v>
      </c>
      <c r="I204" s="14">
        <v>110</v>
      </c>
      <c r="J204" s="14">
        <v>774</v>
      </c>
      <c r="K204" s="83">
        <v>245</v>
      </c>
    </row>
    <row r="205" spans="1:16" ht="15" x14ac:dyDescent="0.25">
      <c r="B205" s="177" t="s">
        <v>114</v>
      </c>
      <c r="C205" s="625" t="s">
        <v>13</v>
      </c>
      <c r="D205" s="14">
        <v>61</v>
      </c>
      <c r="E205" s="14">
        <v>198</v>
      </c>
      <c r="F205" s="14">
        <v>154</v>
      </c>
      <c r="G205" s="14">
        <v>99</v>
      </c>
      <c r="H205" s="14">
        <v>12</v>
      </c>
      <c r="I205" s="14">
        <v>150</v>
      </c>
      <c r="J205" s="14">
        <v>198</v>
      </c>
      <c r="K205" s="83">
        <v>634</v>
      </c>
    </row>
    <row r="206" spans="1:16" ht="15" x14ac:dyDescent="0.25">
      <c r="B206" s="177" t="s">
        <v>115</v>
      </c>
      <c r="C206" s="625" t="s">
        <v>14</v>
      </c>
      <c r="D206" s="14">
        <v>59</v>
      </c>
      <c r="E206" s="14">
        <v>939</v>
      </c>
      <c r="F206" s="14">
        <v>199</v>
      </c>
      <c r="G206" s="14">
        <v>92</v>
      </c>
      <c r="H206" s="14">
        <v>849</v>
      </c>
      <c r="I206" s="14">
        <v>402</v>
      </c>
      <c r="J206" s="14">
        <v>466</v>
      </c>
      <c r="K206" s="83">
        <v>332</v>
      </c>
    </row>
    <row r="207" spans="1:16" ht="15" x14ac:dyDescent="0.25">
      <c r="B207" s="177" t="s">
        <v>116</v>
      </c>
      <c r="C207" s="625" t="s">
        <v>15</v>
      </c>
      <c r="D207" s="14">
        <v>67</v>
      </c>
      <c r="E207" s="14">
        <v>321</v>
      </c>
      <c r="F207" s="14">
        <v>312</v>
      </c>
      <c r="G207" s="14">
        <v>12</v>
      </c>
      <c r="H207" s="14">
        <v>30</v>
      </c>
      <c r="I207" s="14">
        <v>593</v>
      </c>
      <c r="J207" s="14">
        <v>373</v>
      </c>
      <c r="K207" s="83">
        <v>892</v>
      </c>
    </row>
    <row r="208" spans="1:16" ht="15" x14ac:dyDescent="0.25">
      <c r="B208" s="177" t="s">
        <v>117</v>
      </c>
      <c r="C208" s="625" t="s">
        <v>16</v>
      </c>
      <c r="D208" s="14">
        <v>66</v>
      </c>
      <c r="E208" s="14">
        <v>180</v>
      </c>
      <c r="F208" s="14">
        <v>111</v>
      </c>
      <c r="G208" s="14">
        <v>6</v>
      </c>
      <c r="H208" s="14">
        <v>275</v>
      </c>
      <c r="I208" s="14">
        <v>411</v>
      </c>
      <c r="J208" s="14">
        <v>383</v>
      </c>
      <c r="K208" s="83">
        <v>328</v>
      </c>
    </row>
    <row r="209" spans="2:11" ht="15" x14ac:dyDescent="0.25">
      <c r="B209" s="177" t="s">
        <v>118</v>
      </c>
      <c r="C209" s="625" t="s">
        <v>17</v>
      </c>
      <c r="D209" s="14">
        <v>62</v>
      </c>
      <c r="E209" s="14">
        <v>886</v>
      </c>
      <c r="F209" s="14">
        <v>530</v>
      </c>
      <c r="G209" s="14">
        <v>86</v>
      </c>
      <c r="H209" s="14">
        <v>878</v>
      </c>
      <c r="I209" s="14">
        <v>546</v>
      </c>
      <c r="J209" s="14">
        <v>211</v>
      </c>
      <c r="K209" s="83">
        <v>778</v>
      </c>
    </row>
    <row r="210" spans="2:11" ht="15.75" thickBot="1" x14ac:dyDescent="0.3">
      <c r="B210" s="178" t="s">
        <v>119</v>
      </c>
      <c r="C210" s="624" t="s">
        <v>18</v>
      </c>
      <c r="D210" s="26">
        <v>58</v>
      </c>
      <c r="E210" s="26">
        <v>211</v>
      </c>
      <c r="F210" s="26">
        <v>280</v>
      </c>
      <c r="G210" s="26">
        <v>2</v>
      </c>
      <c r="H210" s="26">
        <v>210</v>
      </c>
      <c r="I210" s="26">
        <v>570</v>
      </c>
      <c r="J210" s="26">
        <v>163</v>
      </c>
      <c r="K210" s="84">
        <v>499</v>
      </c>
    </row>
  </sheetData>
  <mergeCells count="19">
    <mergeCell ref="D197:K197"/>
    <mergeCell ref="E25:H25"/>
    <mergeCell ref="N25:P25"/>
    <mergeCell ref="S42:T42"/>
    <mergeCell ref="B53:H70"/>
    <mergeCell ref="I53:P70"/>
    <mergeCell ref="B72:H74"/>
    <mergeCell ref="I72:P74"/>
    <mergeCell ref="D76:K76"/>
    <mergeCell ref="B91:H93"/>
    <mergeCell ref="I91:P93"/>
    <mergeCell ref="B194:H195"/>
    <mergeCell ref="I194:P195"/>
    <mergeCell ref="A1:F1"/>
    <mergeCell ref="A2:F2"/>
    <mergeCell ref="B4:H22"/>
    <mergeCell ref="I4:P22"/>
    <mergeCell ref="E24:H24"/>
    <mergeCell ref="N24:P24"/>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11"/>
  <dimension ref="A1:O56"/>
  <sheetViews>
    <sheetView zoomScale="80" zoomScaleNormal="80" workbookViewId="0">
      <selection activeCell="N26" sqref="N26"/>
    </sheetView>
  </sheetViews>
  <sheetFormatPr baseColWidth="10" defaultColWidth="11" defaultRowHeight="14.25" x14ac:dyDescent="0.2"/>
  <cols>
    <col min="1" max="1" width="14" style="142" customWidth="1"/>
    <col min="2" max="3" width="11.25" style="142" customWidth="1"/>
    <col min="4" max="4" width="11.625" style="143" customWidth="1"/>
    <col min="5" max="6" width="11.25" style="142" customWidth="1"/>
    <col min="7" max="7" width="20.125" style="142" customWidth="1"/>
    <col min="8" max="8" width="12.375" style="142" customWidth="1"/>
    <col min="9" max="9" width="12.875" style="142" customWidth="1"/>
    <col min="10" max="10" width="12.625" style="143" customWidth="1"/>
    <col min="11" max="16384" width="11" style="143"/>
  </cols>
  <sheetData>
    <row r="1" spans="1:15" ht="18" x14ac:dyDescent="0.2">
      <c r="A1" s="772" t="s">
        <v>178</v>
      </c>
      <c r="B1" s="772"/>
      <c r="C1" s="772"/>
      <c r="D1" s="772"/>
      <c r="E1" s="772"/>
      <c r="F1" s="772"/>
      <c r="G1" s="352"/>
      <c r="H1" s="103"/>
    </row>
    <row r="2" spans="1:15" ht="18" x14ac:dyDescent="0.2">
      <c r="A2" s="773" t="s">
        <v>190</v>
      </c>
      <c r="B2" s="773"/>
      <c r="C2" s="773"/>
      <c r="D2" s="773"/>
      <c r="E2" s="773"/>
      <c r="F2" s="773"/>
      <c r="G2" s="353"/>
      <c r="H2" s="208"/>
    </row>
    <row r="4" spans="1:15" s="146" customFormat="1" ht="44.25" x14ac:dyDescent="0.2">
      <c r="A4" s="365" t="s">
        <v>317</v>
      </c>
      <c r="B4" s="145"/>
      <c r="C4" s="145"/>
      <c r="E4" s="145" t="s">
        <v>32</v>
      </c>
      <c r="F4" s="145" t="s">
        <v>1</v>
      </c>
      <c r="G4" s="147" t="s">
        <v>379</v>
      </c>
      <c r="H4" s="145" t="s">
        <v>33</v>
      </c>
      <c r="I4" s="145" t="s">
        <v>34</v>
      </c>
      <c r="J4" s="147" t="s">
        <v>35</v>
      </c>
    </row>
    <row r="5" spans="1:15" s="150" customFormat="1" ht="45.75" thickBot="1" x14ac:dyDescent="0.3">
      <c r="A5" s="366" t="s">
        <v>318</v>
      </c>
      <c r="B5" s="364"/>
      <c r="C5" s="364"/>
      <c r="D5" s="149"/>
      <c r="E5" s="148" t="s">
        <v>180</v>
      </c>
      <c r="F5" s="148" t="s">
        <v>181</v>
      </c>
      <c r="G5" s="148" t="s">
        <v>717</v>
      </c>
      <c r="H5" s="148" t="s">
        <v>182</v>
      </c>
      <c r="I5" s="148" t="s">
        <v>183</v>
      </c>
      <c r="J5" s="148" t="s">
        <v>184</v>
      </c>
    </row>
    <row r="6" spans="1:15" ht="15" x14ac:dyDescent="0.2">
      <c r="A6" s="142">
        <v>1</v>
      </c>
      <c r="E6" s="142">
        <v>1</v>
      </c>
      <c r="F6" s="142" t="str">
        <f>IF(E6=1,"1","1 …" &amp; E6)</f>
        <v>1</v>
      </c>
      <c r="G6" s="142">
        <f t="array" ref="G6:G13">FREQUENCY(A6:A56,E6:E13)</f>
        <v>12</v>
      </c>
      <c r="H6" s="142">
        <f>SUM($G$6:G6)</f>
        <v>12</v>
      </c>
      <c r="I6" s="18">
        <f>G6/SUM($G$6:$G$13)</f>
        <v>0.23529411764705882</v>
      </c>
      <c r="J6" s="98">
        <f>SUM($G$6:G6)/SUM($G$6:$G$13)</f>
        <v>0.23529411764705882</v>
      </c>
      <c r="L6" s="722" t="s">
        <v>718</v>
      </c>
      <c r="M6" s="722"/>
    </row>
    <row r="7" spans="1:15" x14ac:dyDescent="0.2">
      <c r="A7" s="142">
        <v>1</v>
      </c>
      <c r="E7" s="142">
        <v>2</v>
      </c>
      <c r="F7" s="142">
        <f>IF(E6+1=E7,E7,E6+1 &amp; " … " &amp; E7)</f>
        <v>2</v>
      </c>
      <c r="G7" s="142">
        <v>3</v>
      </c>
      <c r="H7" s="142">
        <f>SUM($G$6:G7)</f>
        <v>15</v>
      </c>
      <c r="I7" s="18">
        <f t="shared" ref="I7:I13" si="0">G7/SUM($G$6:$G$13)</f>
        <v>5.8823529411764705E-2</v>
      </c>
      <c r="J7" s="98">
        <f>SUM($G$6:G7)/SUM($G$6:$G$13)</f>
        <v>0.29411764705882354</v>
      </c>
      <c r="L7" s="720" t="s">
        <v>719</v>
      </c>
      <c r="M7" s="720"/>
      <c r="N7" s="720"/>
      <c r="O7" s="720"/>
    </row>
    <row r="8" spans="1:15" x14ac:dyDescent="0.2">
      <c r="A8" s="142">
        <v>1</v>
      </c>
      <c r="E8" s="142">
        <v>3</v>
      </c>
      <c r="F8" s="142">
        <f t="shared" ref="F8:F13" si="1">IF(E7+1=E8,E8,E7+1 &amp; " … " &amp; E8)</f>
        <v>3</v>
      </c>
      <c r="G8" s="142">
        <v>5</v>
      </c>
      <c r="H8" s="142">
        <f>SUM($G$6:G8)</f>
        <v>20</v>
      </c>
      <c r="I8" s="18">
        <f t="shared" si="0"/>
        <v>9.8039215686274508E-2</v>
      </c>
      <c r="J8" s="98">
        <f>SUM($G$6:G8)/SUM($G$6:$G$13)</f>
        <v>0.39215686274509803</v>
      </c>
      <c r="L8" s="720"/>
      <c r="M8" s="720"/>
      <c r="N8" s="720"/>
      <c r="O8" s="720"/>
    </row>
    <row r="9" spans="1:15" x14ac:dyDescent="0.2">
      <c r="A9" s="142">
        <v>1</v>
      </c>
      <c r="E9" s="142">
        <v>5</v>
      </c>
      <c r="F9" s="142" t="str">
        <f t="shared" si="1"/>
        <v>4 … 5</v>
      </c>
      <c r="G9" s="142">
        <v>14</v>
      </c>
      <c r="H9" s="142">
        <f>SUM($G$6:G9)</f>
        <v>34</v>
      </c>
      <c r="I9" s="18">
        <f t="shared" si="0"/>
        <v>0.27450980392156865</v>
      </c>
      <c r="J9" s="98">
        <f>SUM($G$6:G9)/SUM($G$6:$G$13)</f>
        <v>0.66666666666666663</v>
      </c>
      <c r="L9" s="720"/>
      <c r="M9" s="720"/>
      <c r="N9" s="720"/>
      <c r="O9" s="720"/>
    </row>
    <row r="10" spans="1:15" x14ac:dyDescent="0.2">
      <c r="A10" s="142">
        <v>1</v>
      </c>
      <c r="E10" s="142">
        <v>10</v>
      </c>
      <c r="F10" s="142" t="str">
        <f t="shared" si="1"/>
        <v>6 … 10</v>
      </c>
      <c r="G10" s="142">
        <v>10</v>
      </c>
      <c r="H10" s="142">
        <f>SUM($G$6:G10)</f>
        <v>44</v>
      </c>
      <c r="I10" s="18">
        <f t="shared" si="0"/>
        <v>0.19607843137254902</v>
      </c>
      <c r="J10" s="98">
        <f>SUM($G$6:G10)/SUM($G$6:$G$13)</f>
        <v>0.86274509803921573</v>
      </c>
    </row>
    <row r="11" spans="1:15" ht="15" x14ac:dyDescent="0.2">
      <c r="A11" s="142">
        <v>1</v>
      </c>
      <c r="E11" s="142">
        <v>15</v>
      </c>
      <c r="F11" s="142" t="str">
        <f t="shared" si="1"/>
        <v>11 … 15</v>
      </c>
      <c r="G11" s="142">
        <v>4</v>
      </c>
      <c r="H11" s="142">
        <f>SUM($G$6:G11)</f>
        <v>48</v>
      </c>
      <c r="I11" s="18">
        <f t="shared" si="0"/>
        <v>7.8431372549019607E-2</v>
      </c>
      <c r="J11" s="98">
        <f>SUM($G$6:G11)/SUM($G$6:$G$13)</f>
        <v>0.94117647058823528</v>
      </c>
      <c r="L11" s="774" t="s">
        <v>383</v>
      </c>
      <c r="M11" s="774"/>
    </row>
    <row r="12" spans="1:15" x14ac:dyDescent="0.2">
      <c r="A12" s="142">
        <v>1</v>
      </c>
      <c r="E12" s="142">
        <v>20</v>
      </c>
      <c r="F12" s="142" t="str">
        <f t="shared" si="1"/>
        <v>16 … 20</v>
      </c>
      <c r="G12" s="142">
        <v>1</v>
      </c>
      <c r="H12" s="142">
        <f>SUM($G$6:G12)</f>
        <v>49</v>
      </c>
      <c r="I12" s="18">
        <f t="shared" si="0"/>
        <v>1.9607843137254902E-2</v>
      </c>
      <c r="J12" s="98">
        <f>SUM($G$6:G12)/SUM($G$6:$G$13)</f>
        <v>0.96078431372549022</v>
      </c>
      <c r="L12" s="775" t="s">
        <v>720</v>
      </c>
      <c r="M12" s="775"/>
      <c r="N12" s="775"/>
      <c r="O12" s="775"/>
    </row>
    <row r="13" spans="1:15" x14ac:dyDescent="0.2">
      <c r="A13" s="142">
        <v>1</v>
      </c>
      <c r="E13" s="142">
        <v>30</v>
      </c>
      <c r="F13" s="142" t="str">
        <f t="shared" si="1"/>
        <v>21 … 30</v>
      </c>
      <c r="G13" s="142">
        <v>2</v>
      </c>
      <c r="H13" s="142">
        <f>SUM($G$6:G13)</f>
        <v>51</v>
      </c>
      <c r="I13" s="18">
        <f t="shared" si="0"/>
        <v>3.9215686274509803E-2</v>
      </c>
      <c r="J13" s="98">
        <f>SUM($G$6:G13)/SUM($G$6:$G$13)</f>
        <v>1</v>
      </c>
      <c r="L13" s="775"/>
      <c r="M13" s="775"/>
      <c r="N13" s="775"/>
      <c r="O13" s="775"/>
    </row>
    <row r="14" spans="1:15" x14ac:dyDescent="0.2">
      <c r="A14" s="142">
        <v>1</v>
      </c>
      <c r="L14" s="775"/>
      <c r="M14" s="775"/>
      <c r="N14" s="775"/>
      <c r="O14" s="775"/>
    </row>
    <row r="15" spans="1:15" x14ac:dyDescent="0.2">
      <c r="A15" s="142">
        <v>1</v>
      </c>
      <c r="F15" s="151"/>
      <c r="G15" s="151"/>
    </row>
    <row r="16" spans="1:15" x14ac:dyDescent="0.2">
      <c r="A16" s="142">
        <v>1</v>
      </c>
    </row>
    <row r="17" spans="1:1" x14ac:dyDescent="0.2">
      <c r="A17" s="142">
        <v>1</v>
      </c>
    </row>
    <row r="18" spans="1:1" x14ac:dyDescent="0.2">
      <c r="A18" s="142">
        <v>2</v>
      </c>
    </row>
    <row r="19" spans="1:1" x14ac:dyDescent="0.2">
      <c r="A19" s="142">
        <v>2</v>
      </c>
    </row>
    <row r="20" spans="1:1" x14ac:dyDescent="0.2">
      <c r="A20" s="142">
        <v>2</v>
      </c>
    </row>
    <row r="21" spans="1:1" x14ac:dyDescent="0.2">
      <c r="A21" s="142">
        <v>3</v>
      </c>
    </row>
    <row r="22" spans="1:1" x14ac:dyDescent="0.2">
      <c r="A22" s="142">
        <v>3</v>
      </c>
    </row>
    <row r="23" spans="1:1" x14ac:dyDescent="0.2">
      <c r="A23" s="142">
        <v>3</v>
      </c>
    </row>
    <row r="24" spans="1:1" x14ac:dyDescent="0.2">
      <c r="A24" s="142">
        <v>3</v>
      </c>
    </row>
    <row r="25" spans="1:1" x14ac:dyDescent="0.2">
      <c r="A25" s="142">
        <v>3</v>
      </c>
    </row>
    <row r="26" spans="1:1" x14ac:dyDescent="0.2">
      <c r="A26" s="142">
        <v>4</v>
      </c>
    </row>
    <row r="27" spans="1:1" x14ac:dyDescent="0.2">
      <c r="A27" s="142">
        <v>5</v>
      </c>
    </row>
    <row r="28" spans="1:1" x14ac:dyDescent="0.2">
      <c r="A28" s="142">
        <v>5</v>
      </c>
    </row>
    <row r="29" spans="1:1" x14ac:dyDescent="0.2">
      <c r="A29" s="142">
        <v>5</v>
      </c>
    </row>
    <row r="30" spans="1:1" x14ac:dyDescent="0.2">
      <c r="A30" s="142">
        <v>5</v>
      </c>
    </row>
    <row r="31" spans="1:1" x14ac:dyDescent="0.2">
      <c r="A31" s="142">
        <v>5</v>
      </c>
    </row>
    <row r="32" spans="1:1" x14ac:dyDescent="0.2">
      <c r="A32" s="142">
        <v>5</v>
      </c>
    </row>
    <row r="33" spans="1:9" x14ac:dyDescent="0.2">
      <c r="A33" s="142">
        <v>5</v>
      </c>
    </row>
    <row r="34" spans="1:9" x14ac:dyDescent="0.2">
      <c r="A34" s="142">
        <v>5</v>
      </c>
    </row>
    <row r="35" spans="1:9" x14ac:dyDescent="0.2">
      <c r="A35" s="142">
        <v>5</v>
      </c>
    </row>
    <row r="36" spans="1:9" x14ac:dyDescent="0.2">
      <c r="A36" s="142">
        <v>5</v>
      </c>
    </row>
    <row r="37" spans="1:9" x14ac:dyDescent="0.2">
      <c r="A37" s="142">
        <v>5</v>
      </c>
    </row>
    <row r="38" spans="1:9" x14ac:dyDescent="0.2">
      <c r="A38" s="142">
        <v>5</v>
      </c>
    </row>
    <row r="39" spans="1:9" ht="15" x14ac:dyDescent="0.25">
      <c r="A39" s="142">
        <v>5</v>
      </c>
      <c r="D39" s="473" t="s">
        <v>381</v>
      </c>
    </row>
    <row r="40" spans="1:9" x14ac:dyDescent="0.2">
      <c r="A40" s="142">
        <v>6</v>
      </c>
      <c r="D40" s="469" t="s">
        <v>428</v>
      </c>
      <c r="E40" s="724" t="s">
        <v>382</v>
      </c>
      <c r="F40" s="724"/>
      <c r="G40" s="724"/>
      <c r="H40" s="724"/>
      <c r="I40" s="724"/>
    </row>
    <row r="41" spans="1:9" ht="14.25" customHeight="1" x14ac:dyDescent="0.2">
      <c r="A41" s="142">
        <v>6</v>
      </c>
      <c r="D41" s="470" t="s">
        <v>429</v>
      </c>
      <c r="E41" s="720" t="s">
        <v>430</v>
      </c>
      <c r="F41" s="720"/>
      <c r="G41" s="720"/>
      <c r="H41" s="720"/>
      <c r="I41" s="720"/>
    </row>
    <row r="42" spans="1:9" x14ac:dyDescent="0.2">
      <c r="A42" s="142">
        <v>7</v>
      </c>
      <c r="E42" s="720"/>
      <c r="F42" s="720"/>
      <c r="G42" s="720"/>
      <c r="H42" s="720"/>
      <c r="I42" s="720"/>
    </row>
    <row r="43" spans="1:9" x14ac:dyDescent="0.2">
      <c r="A43" s="142">
        <v>8</v>
      </c>
      <c r="E43" s="720"/>
      <c r="F43" s="720"/>
      <c r="G43" s="720"/>
      <c r="H43" s="720"/>
      <c r="I43" s="720"/>
    </row>
    <row r="44" spans="1:9" ht="14.25" customHeight="1" x14ac:dyDescent="0.2">
      <c r="A44" s="142">
        <v>8</v>
      </c>
      <c r="D44" s="469" t="s">
        <v>432</v>
      </c>
      <c r="E44" s="720" t="s">
        <v>433</v>
      </c>
      <c r="F44" s="720"/>
      <c r="G44" s="720"/>
      <c r="H44" s="720"/>
      <c r="I44" s="720"/>
    </row>
    <row r="45" spans="1:9" x14ac:dyDescent="0.2">
      <c r="A45" s="142">
        <v>10</v>
      </c>
      <c r="E45" s="146"/>
      <c r="F45" s="146"/>
      <c r="G45" s="146"/>
      <c r="H45" s="146"/>
      <c r="I45" s="146"/>
    </row>
    <row r="46" spans="1:9" x14ac:dyDescent="0.2">
      <c r="A46" s="152">
        <v>10</v>
      </c>
    </row>
    <row r="47" spans="1:9" x14ac:dyDescent="0.2">
      <c r="A47" s="142">
        <v>10</v>
      </c>
    </row>
    <row r="48" spans="1:9" ht="15" x14ac:dyDescent="0.25">
      <c r="A48" s="142">
        <v>10</v>
      </c>
      <c r="D48" s="438" t="s">
        <v>383</v>
      </c>
    </row>
    <row r="49" spans="1:9" ht="15" x14ac:dyDescent="0.25">
      <c r="A49" s="142">
        <v>10</v>
      </c>
      <c r="D49" s="471" t="s">
        <v>428</v>
      </c>
      <c r="E49" s="439" t="s">
        <v>384</v>
      </c>
    </row>
    <row r="50" spans="1:9" ht="15" customHeight="1" x14ac:dyDescent="0.2">
      <c r="A50" s="142">
        <v>11</v>
      </c>
      <c r="D50" s="472" t="s">
        <v>429</v>
      </c>
      <c r="E50" s="771" t="s">
        <v>503</v>
      </c>
      <c r="F50" s="771"/>
      <c r="G50" s="771"/>
      <c r="H50" s="771"/>
      <c r="I50" s="771"/>
    </row>
    <row r="51" spans="1:9" ht="14.25" customHeight="1" x14ac:dyDescent="0.2">
      <c r="A51" s="142">
        <v>11</v>
      </c>
      <c r="E51" s="771"/>
      <c r="F51" s="771"/>
      <c r="G51" s="771"/>
      <c r="H51" s="771"/>
      <c r="I51" s="771"/>
    </row>
    <row r="52" spans="1:9" ht="14.25" customHeight="1" x14ac:dyDescent="0.2">
      <c r="A52" s="142">
        <v>13</v>
      </c>
      <c r="D52" s="472" t="s">
        <v>432</v>
      </c>
      <c r="E52" s="771" t="s">
        <v>434</v>
      </c>
      <c r="F52" s="771"/>
      <c r="G52" s="771"/>
      <c r="H52" s="771"/>
      <c r="I52" s="771"/>
    </row>
    <row r="53" spans="1:9" x14ac:dyDescent="0.2">
      <c r="A53" s="142">
        <v>15</v>
      </c>
    </row>
    <row r="54" spans="1:9" x14ac:dyDescent="0.2">
      <c r="A54" s="142">
        <v>20</v>
      </c>
    </row>
    <row r="55" spans="1:9" x14ac:dyDescent="0.2">
      <c r="A55" s="142">
        <v>22</v>
      </c>
    </row>
    <row r="56" spans="1:9" x14ac:dyDescent="0.2">
      <c r="A56" s="142">
        <v>22</v>
      </c>
    </row>
  </sheetData>
  <mergeCells count="11">
    <mergeCell ref="L6:M6"/>
    <mergeCell ref="L7:O9"/>
    <mergeCell ref="L11:M11"/>
    <mergeCell ref="L12:O14"/>
    <mergeCell ref="E44:I44"/>
    <mergeCell ref="E50:I51"/>
    <mergeCell ref="E52:I52"/>
    <mergeCell ref="A1:F1"/>
    <mergeCell ref="A2:F2"/>
    <mergeCell ref="E40:I40"/>
    <mergeCell ref="E41:I43"/>
  </mergeCells>
  <pageMargins left="0.78740157499999996" right="0.78740157499999996" top="0.984251969" bottom="0.984251969" header="0.4921259845" footer="0.4921259845"/>
  <pageSetup paperSize="9" orientation="portrait" r:id="rId1"/>
  <headerFooter alignWithMargins="0"/>
  <ignoredErrors>
    <ignoredError sqref="D40:D41 D44 D49:D53"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31"/>
  <dimension ref="A1:B17"/>
  <sheetViews>
    <sheetView view="pageLayout" zoomScale="80" zoomScaleNormal="100" zoomScalePageLayoutView="80" workbookViewId="0">
      <selection activeCell="B15" sqref="B15"/>
    </sheetView>
  </sheetViews>
  <sheetFormatPr baseColWidth="10" defaultColWidth="11" defaultRowHeight="14.25" x14ac:dyDescent="0.2"/>
  <cols>
    <col min="1" max="1" width="77.125" style="150" customWidth="1"/>
    <col min="2" max="2" width="80" style="143" customWidth="1"/>
    <col min="3" max="16384" width="11" style="143"/>
  </cols>
  <sheetData>
    <row r="1" spans="1:2" ht="18" x14ac:dyDescent="0.2">
      <c r="A1" s="468" t="s">
        <v>178</v>
      </c>
      <c r="B1" s="153" t="s">
        <v>190</v>
      </c>
    </row>
    <row r="3" spans="1:2" ht="57.75" x14ac:dyDescent="0.2">
      <c r="A3" s="481" t="s">
        <v>494</v>
      </c>
      <c r="B3" s="154" t="s">
        <v>493</v>
      </c>
    </row>
    <row r="4" spans="1:2" x14ac:dyDescent="0.2">
      <c r="A4" s="481"/>
      <c r="B4" s="150"/>
    </row>
    <row r="5" spans="1:2" ht="87" x14ac:dyDescent="0.2">
      <c r="A5" s="481" t="s">
        <v>495</v>
      </c>
      <c r="B5" s="162" t="s">
        <v>496</v>
      </c>
    </row>
    <row r="6" spans="1:2" x14ac:dyDescent="0.2">
      <c r="A6" s="481"/>
      <c r="B6" s="150"/>
    </row>
    <row r="7" spans="1:2" ht="53.25" customHeight="1" x14ac:dyDescent="0.2">
      <c r="A7" s="481" t="s">
        <v>498</v>
      </c>
      <c r="B7" s="162" t="s">
        <v>497</v>
      </c>
    </row>
    <row r="8" spans="1:2" x14ac:dyDescent="0.2">
      <c r="A8" s="481"/>
      <c r="B8" s="150"/>
    </row>
    <row r="9" spans="1:2" ht="152.25" customHeight="1" x14ac:dyDescent="0.2">
      <c r="A9" s="481" t="s">
        <v>721</v>
      </c>
      <c r="B9" s="162" t="s">
        <v>722</v>
      </c>
    </row>
    <row r="10" spans="1:2" x14ac:dyDescent="0.2">
      <c r="A10" s="481"/>
      <c r="B10" s="150"/>
    </row>
    <row r="11" spans="1:2" ht="28.5" x14ac:dyDescent="0.2">
      <c r="A11" s="481" t="s">
        <v>499</v>
      </c>
      <c r="B11" s="154" t="s">
        <v>279</v>
      </c>
    </row>
    <row r="12" spans="1:2" x14ac:dyDescent="0.2">
      <c r="A12" s="481"/>
      <c r="B12" s="150"/>
    </row>
    <row r="13" spans="1:2" ht="57.75" x14ac:dyDescent="0.2">
      <c r="A13" s="481" t="s">
        <v>501</v>
      </c>
      <c r="B13" s="154" t="s">
        <v>500</v>
      </c>
    </row>
    <row r="14" spans="1:2" x14ac:dyDescent="0.2">
      <c r="A14" s="481"/>
      <c r="B14" s="150"/>
    </row>
    <row r="15" spans="1:2" ht="72.75" x14ac:dyDescent="0.2">
      <c r="A15" s="481" t="s">
        <v>502</v>
      </c>
      <c r="B15" s="162" t="s">
        <v>723</v>
      </c>
    </row>
    <row r="16" spans="1:2" x14ac:dyDescent="0.2">
      <c r="A16" s="481"/>
    </row>
    <row r="17" spans="1:1" x14ac:dyDescent="0.2">
      <c r="A17" s="481"/>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4"/>
  <dimension ref="A1:S10007"/>
  <sheetViews>
    <sheetView zoomScale="80" zoomScaleNormal="80" workbookViewId="0">
      <selection activeCell="E41" sqref="E41"/>
    </sheetView>
  </sheetViews>
  <sheetFormatPr baseColWidth="10" defaultColWidth="11" defaultRowHeight="14.25" x14ac:dyDescent="0.2"/>
  <cols>
    <col min="1" max="1" width="9.625" style="143" customWidth="1"/>
    <col min="2" max="3" width="11" style="143"/>
    <col min="4" max="4" width="23.625" style="143" customWidth="1"/>
    <col min="5" max="5" width="17.5" style="151" customWidth="1"/>
    <col min="6" max="6" width="13.875" style="151" customWidth="1"/>
    <col min="7" max="7" width="12.625" style="143" customWidth="1"/>
    <col min="8" max="8" width="12.5" style="143" customWidth="1"/>
    <col min="9" max="11" width="11" style="143"/>
    <col min="12" max="12" width="15.125" style="143" customWidth="1"/>
    <col min="13" max="13" width="8.5" style="143" customWidth="1"/>
    <col min="14" max="14" width="15.125" style="143" customWidth="1"/>
    <col min="15" max="15" width="13.875" style="143" customWidth="1"/>
    <col min="16" max="16" width="12.625" style="143" customWidth="1"/>
    <col min="17" max="17" width="11" style="143" customWidth="1"/>
    <col min="19" max="16384" width="11" style="143"/>
  </cols>
  <sheetData>
    <row r="1" spans="1:19" ht="18" x14ac:dyDescent="0.2">
      <c r="A1" s="772" t="s">
        <v>178</v>
      </c>
      <c r="B1" s="772"/>
      <c r="C1" s="772"/>
      <c r="D1" s="772"/>
      <c r="E1" s="772"/>
    </row>
    <row r="2" spans="1:19" ht="18" x14ac:dyDescent="0.2">
      <c r="A2" s="773" t="s">
        <v>190</v>
      </c>
      <c r="B2" s="773"/>
      <c r="C2" s="773"/>
      <c r="D2" s="773"/>
      <c r="E2" s="773"/>
    </row>
    <row r="3" spans="1:19" ht="18" x14ac:dyDescent="0.2">
      <c r="A3" s="144"/>
    </row>
    <row r="4" spans="1:19" ht="15" x14ac:dyDescent="0.25">
      <c r="A4" s="776" t="s">
        <v>378</v>
      </c>
      <c r="B4" s="776"/>
      <c r="C4" s="776"/>
      <c r="D4" s="776"/>
      <c r="E4" s="776"/>
    </row>
    <row r="5" spans="1:19" ht="15" x14ac:dyDescent="0.25">
      <c r="K5" s="331" t="s">
        <v>276</v>
      </c>
    </row>
    <row r="6" spans="1:19" ht="63.75" customHeight="1" x14ac:dyDescent="0.2">
      <c r="A6" s="155" t="s">
        <v>0</v>
      </c>
      <c r="B6" s="156"/>
      <c r="C6" s="145" t="s">
        <v>32</v>
      </c>
      <c r="D6" s="145" t="s">
        <v>1</v>
      </c>
      <c r="E6" s="147" t="s">
        <v>379</v>
      </c>
      <c r="F6" s="145" t="s">
        <v>33</v>
      </c>
      <c r="G6" s="145" t="s">
        <v>34</v>
      </c>
      <c r="H6" s="147" t="s">
        <v>35</v>
      </c>
      <c r="K6" s="430"/>
      <c r="L6" s="430"/>
      <c r="M6" s="430"/>
      <c r="N6" s="430"/>
      <c r="O6" s="430"/>
      <c r="P6" s="430"/>
      <c r="Q6" s="430"/>
      <c r="R6" s="422"/>
      <c r="S6" s="430"/>
    </row>
    <row r="7" spans="1:19" ht="84" customHeight="1" thickBot="1" x14ac:dyDescent="0.3">
      <c r="A7" s="157" t="s">
        <v>185</v>
      </c>
      <c r="C7" s="148" t="s">
        <v>180</v>
      </c>
      <c r="D7" s="148" t="s">
        <v>181</v>
      </c>
      <c r="E7" s="148" t="s">
        <v>717</v>
      </c>
      <c r="F7" s="148" t="s">
        <v>182</v>
      </c>
      <c r="G7" s="148" t="s">
        <v>183</v>
      </c>
      <c r="H7" s="148" t="s">
        <v>184</v>
      </c>
      <c r="K7" s="430"/>
      <c r="L7" s="430"/>
      <c r="M7" s="430"/>
      <c r="N7" s="430"/>
      <c r="O7" s="430"/>
      <c r="P7" s="430"/>
      <c r="Q7" s="430"/>
      <c r="R7" s="422"/>
      <c r="S7" s="430"/>
    </row>
    <row r="8" spans="1:19" ht="15" customHeight="1" x14ac:dyDescent="0.2">
      <c r="A8" s="143">
        <v>136</v>
      </c>
      <c r="C8" s="142">
        <v>50</v>
      </c>
      <c r="D8" s="142"/>
      <c r="E8" s="142"/>
      <c r="F8" s="142"/>
      <c r="G8" s="158"/>
      <c r="H8" s="99"/>
      <c r="K8" s="430"/>
      <c r="L8" s="431"/>
      <c r="M8" s="430"/>
      <c r="N8" s="430"/>
      <c r="O8" s="430"/>
      <c r="P8" s="430"/>
      <c r="Q8" s="430"/>
      <c r="R8" s="422"/>
      <c r="S8" s="430"/>
    </row>
    <row r="9" spans="1:19" x14ac:dyDescent="0.2">
      <c r="A9" s="143">
        <v>430</v>
      </c>
      <c r="C9" s="142">
        <v>100</v>
      </c>
      <c r="D9" s="142"/>
      <c r="E9" s="142"/>
      <c r="F9" s="142"/>
      <c r="G9" s="158"/>
      <c r="H9" s="99"/>
      <c r="K9" s="430"/>
      <c r="L9" s="431"/>
      <c r="M9" s="430"/>
      <c r="N9" s="430"/>
      <c r="O9" s="430"/>
      <c r="P9" s="430"/>
      <c r="Q9" s="430"/>
      <c r="R9" s="422"/>
      <c r="S9" s="430"/>
    </row>
    <row r="10" spans="1:19" x14ac:dyDescent="0.2">
      <c r="A10" s="143">
        <v>224</v>
      </c>
      <c r="C10" s="142">
        <v>150</v>
      </c>
      <c r="D10" s="142"/>
      <c r="E10" s="142"/>
      <c r="F10" s="142"/>
      <c r="G10" s="158"/>
      <c r="H10" s="99"/>
      <c r="K10" s="430"/>
      <c r="L10" s="431"/>
      <c r="M10" s="430"/>
      <c r="N10" s="430"/>
      <c r="O10" s="430"/>
      <c r="P10" s="430"/>
      <c r="Q10" s="430"/>
      <c r="R10" s="422"/>
      <c r="S10" s="430"/>
    </row>
    <row r="11" spans="1:19" x14ac:dyDescent="0.2">
      <c r="A11" s="143">
        <v>351</v>
      </c>
      <c r="C11" s="142">
        <v>200</v>
      </c>
      <c r="D11" s="142"/>
      <c r="E11" s="142"/>
      <c r="F11" s="142"/>
      <c r="G11" s="158"/>
      <c r="H11" s="99"/>
      <c r="K11" s="430"/>
      <c r="L11" s="431"/>
      <c r="M11" s="430"/>
      <c r="N11" s="430"/>
      <c r="O11" s="430"/>
      <c r="P11" s="430"/>
      <c r="Q11" s="430"/>
      <c r="R11" s="422"/>
      <c r="S11" s="430"/>
    </row>
    <row r="12" spans="1:19" x14ac:dyDescent="0.2">
      <c r="A12" s="143">
        <v>87</v>
      </c>
      <c r="C12" s="142">
        <v>250</v>
      </c>
      <c r="D12" s="142"/>
      <c r="E12" s="142"/>
      <c r="F12" s="142"/>
      <c r="G12" s="158"/>
      <c r="H12" s="99"/>
      <c r="K12" s="430"/>
      <c r="L12" s="431"/>
      <c r="M12" s="430"/>
      <c r="N12" s="430"/>
      <c r="O12" s="430"/>
      <c r="P12" s="430"/>
      <c r="Q12" s="430"/>
      <c r="R12" s="422"/>
      <c r="S12" s="430"/>
    </row>
    <row r="13" spans="1:19" x14ac:dyDescent="0.2">
      <c r="A13" s="143">
        <v>112</v>
      </c>
      <c r="C13" s="142">
        <v>300</v>
      </c>
      <c r="D13" s="142"/>
      <c r="E13" s="142"/>
      <c r="F13" s="142"/>
      <c r="G13" s="158"/>
      <c r="H13" s="99"/>
      <c r="K13" s="430"/>
      <c r="L13" s="431"/>
      <c r="M13" s="430"/>
      <c r="N13" s="430"/>
      <c r="O13" s="430"/>
      <c r="P13" s="430"/>
      <c r="Q13" s="430"/>
      <c r="R13" s="422"/>
      <c r="S13" s="430"/>
    </row>
    <row r="14" spans="1:19" x14ac:dyDescent="0.2">
      <c r="A14" s="143">
        <v>51</v>
      </c>
      <c r="C14" s="142">
        <v>350</v>
      </c>
      <c r="D14" s="142"/>
      <c r="E14" s="142"/>
      <c r="F14" s="142"/>
      <c r="G14" s="158"/>
      <c r="H14" s="99"/>
      <c r="K14" s="430"/>
      <c r="L14" s="431"/>
      <c r="M14" s="430"/>
      <c r="N14" s="430"/>
      <c r="O14" s="430"/>
      <c r="P14" s="430"/>
      <c r="Q14" s="430"/>
      <c r="R14" s="422"/>
      <c r="S14" s="430"/>
    </row>
    <row r="15" spans="1:19" x14ac:dyDescent="0.2">
      <c r="A15" s="143">
        <v>87</v>
      </c>
      <c r="C15" s="142">
        <v>400</v>
      </c>
      <c r="D15" s="142"/>
      <c r="E15" s="142"/>
      <c r="F15" s="142"/>
      <c r="G15" s="158"/>
      <c r="H15" s="99"/>
      <c r="K15" s="430"/>
      <c r="L15" s="431"/>
      <c r="M15" s="430"/>
      <c r="N15" s="430"/>
      <c r="O15" s="430"/>
      <c r="P15" s="430"/>
      <c r="Q15" s="430"/>
      <c r="R15" s="422"/>
      <c r="S15" s="430"/>
    </row>
    <row r="16" spans="1:19" x14ac:dyDescent="0.2">
      <c r="A16" s="143">
        <v>52</v>
      </c>
      <c r="C16" s="142">
        <v>450</v>
      </c>
      <c r="D16" s="142"/>
      <c r="E16" s="142"/>
      <c r="F16" s="142"/>
      <c r="G16" s="158"/>
      <c r="H16" s="99"/>
      <c r="K16" s="430"/>
      <c r="L16" s="431"/>
      <c r="M16" s="430"/>
      <c r="N16" s="430"/>
      <c r="O16" s="430"/>
      <c r="P16" s="430"/>
      <c r="Q16" s="430"/>
      <c r="R16" s="422"/>
      <c r="S16" s="430"/>
    </row>
    <row r="17" spans="1:19" x14ac:dyDescent="0.2">
      <c r="A17" s="143">
        <v>498</v>
      </c>
      <c r="C17" s="142">
        <v>500</v>
      </c>
      <c r="D17" s="142"/>
      <c r="E17" s="142"/>
      <c r="F17" s="142"/>
      <c r="G17" s="158"/>
      <c r="H17" s="99"/>
      <c r="K17" s="430"/>
      <c r="L17" s="431"/>
      <c r="M17" s="430"/>
      <c r="N17" s="430"/>
      <c r="O17" s="430"/>
      <c r="P17" s="430"/>
      <c r="Q17" s="430"/>
      <c r="R17" s="422"/>
      <c r="S17" s="430"/>
    </row>
    <row r="18" spans="1:19" x14ac:dyDescent="0.2">
      <c r="A18" s="143">
        <v>148</v>
      </c>
      <c r="C18" s="142">
        <v>600</v>
      </c>
      <c r="D18" s="142"/>
      <c r="E18" s="142"/>
      <c r="F18" s="142"/>
      <c r="G18" s="158"/>
      <c r="H18" s="99"/>
      <c r="K18" s="430"/>
      <c r="L18" s="431"/>
      <c r="M18" s="430"/>
      <c r="N18" s="430"/>
      <c r="O18" s="430"/>
      <c r="P18" s="430"/>
      <c r="Q18" s="430"/>
      <c r="R18" s="422"/>
      <c r="S18" s="430"/>
    </row>
    <row r="19" spans="1:19" x14ac:dyDescent="0.2">
      <c r="A19" s="143">
        <v>411</v>
      </c>
      <c r="C19" s="142">
        <v>700</v>
      </c>
      <c r="D19" s="142"/>
      <c r="E19" s="142"/>
      <c r="F19" s="142"/>
      <c r="G19" s="158"/>
      <c r="H19" s="99"/>
      <c r="K19" s="430"/>
      <c r="L19" s="431"/>
      <c r="M19" s="430"/>
      <c r="N19" s="430"/>
      <c r="O19" s="430"/>
      <c r="P19" s="430"/>
      <c r="Q19" s="430"/>
      <c r="R19" s="422"/>
      <c r="S19" s="430"/>
    </row>
    <row r="20" spans="1:19" x14ac:dyDescent="0.2">
      <c r="A20" s="143">
        <v>87</v>
      </c>
      <c r="C20" s="142">
        <v>800</v>
      </c>
      <c r="D20" s="142"/>
      <c r="E20" s="142"/>
      <c r="F20" s="142"/>
      <c r="G20" s="158"/>
      <c r="H20" s="99"/>
      <c r="K20" s="430"/>
      <c r="L20" s="431"/>
      <c r="M20" s="430"/>
      <c r="N20" s="430"/>
      <c r="O20" s="430"/>
      <c r="P20" s="430"/>
      <c r="Q20" s="430"/>
      <c r="R20" s="422"/>
      <c r="S20" s="430"/>
    </row>
    <row r="21" spans="1:19" x14ac:dyDescent="0.2">
      <c r="A21" s="143">
        <v>221</v>
      </c>
      <c r="C21" s="142">
        <v>900</v>
      </c>
      <c r="D21" s="142"/>
      <c r="E21" s="142"/>
      <c r="F21" s="142"/>
      <c r="G21" s="158"/>
      <c r="H21" s="99"/>
      <c r="K21" s="430"/>
      <c r="L21" s="431"/>
      <c r="M21" s="430"/>
      <c r="N21" s="430"/>
      <c r="O21" s="430"/>
      <c r="P21" s="430"/>
      <c r="Q21" s="430"/>
      <c r="R21" s="422"/>
      <c r="S21" s="430"/>
    </row>
    <row r="22" spans="1:19" x14ac:dyDescent="0.2">
      <c r="A22" s="143">
        <v>391</v>
      </c>
      <c r="C22" s="142">
        <v>4000</v>
      </c>
      <c r="D22" s="142"/>
      <c r="E22" s="142"/>
      <c r="F22" s="142"/>
      <c r="G22" s="158"/>
      <c r="H22" s="99"/>
      <c r="K22" s="430"/>
      <c r="L22" s="431"/>
      <c r="M22" s="430"/>
      <c r="N22" s="430"/>
      <c r="O22" s="430"/>
      <c r="P22" s="430"/>
      <c r="Q22" s="430"/>
      <c r="R22" s="422"/>
      <c r="S22" s="430"/>
    </row>
    <row r="23" spans="1:19" x14ac:dyDescent="0.2">
      <c r="A23" s="143">
        <v>448</v>
      </c>
      <c r="K23" s="430"/>
      <c r="L23" s="430"/>
      <c r="M23" s="430"/>
      <c r="N23" s="430"/>
      <c r="O23" s="430"/>
      <c r="P23" s="430"/>
      <c r="Q23" s="430"/>
      <c r="R23" s="422"/>
      <c r="S23" s="430"/>
    </row>
    <row r="24" spans="1:19" x14ac:dyDescent="0.2">
      <c r="A24" s="143">
        <v>63</v>
      </c>
      <c r="K24" s="430"/>
      <c r="L24" s="430"/>
      <c r="M24" s="430"/>
      <c r="N24" s="430"/>
      <c r="O24" s="430"/>
      <c r="P24" s="430"/>
      <c r="Q24" s="430"/>
      <c r="R24" s="422"/>
      <c r="S24" s="430"/>
    </row>
    <row r="25" spans="1:19" ht="15" x14ac:dyDescent="0.25">
      <c r="A25" s="143">
        <v>391</v>
      </c>
      <c r="D25" s="151"/>
      <c r="E25" s="143"/>
      <c r="F25" s="143"/>
      <c r="K25" s="432"/>
      <c r="L25" s="430"/>
      <c r="M25" s="430"/>
      <c r="N25" s="430"/>
      <c r="O25" s="430"/>
      <c r="P25" s="430"/>
      <c r="Q25" s="430"/>
      <c r="R25" s="422"/>
      <c r="S25" s="430"/>
    </row>
    <row r="26" spans="1:19" ht="15" x14ac:dyDescent="0.2">
      <c r="A26" s="143">
        <v>25</v>
      </c>
      <c r="C26" s="722" t="s">
        <v>718</v>
      </c>
      <c r="D26" s="722"/>
      <c r="E26" s="143"/>
      <c r="F26" s="143"/>
      <c r="K26" s="430"/>
      <c r="L26" s="430"/>
      <c r="M26" s="430"/>
      <c r="N26" s="430"/>
      <c r="O26" s="430"/>
      <c r="P26" s="430"/>
      <c r="Q26" s="430"/>
      <c r="R26" s="422"/>
      <c r="S26" s="430"/>
    </row>
    <row r="27" spans="1:19" x14ac:dyDescent="0.2">
      <c r="A27" s="143">
        <v>91</v>
      </c>
      <c r="C27" s="720" t="s">
        <v>719</v>
      </c>
      <c r="D27" s="720"/>
      <c r="E27" s="720"/>
      <c r="F27" s="720"/>
      <c r="G27" s="146"/>
      <c r="H27" s="146"/>
      <c r="K27" s="430"/>
      <c r="L27" s="430"/>
      <c r="M27" s="430"/>
      <c r="N27" s="430"/>
      <c r="O27" s="430"/>
      <c r="P27" s="430"/>
      <c r="Q27" s="430"/>
      <c r="R27" s="422"/>
      <c r="S27" s="430"/>
    </row>
    <row r="28" spans="1:19" x14ac:dyDescent="0.2">
      <c r="A28" s="143">
        <v>211</v>
      </c>
      <c r="C28" s="720"/>
      <c r="D28" s="720"/>
      <c r="E28" s="720"/>
      <c r="F28" s="720"/>
      <c r="G28" s="146"/>
      <c r="H28" s="146"/>
      <c r="K28" s="430"/>
      <c r="L28" s="430"/>
      <c r="M28" s="430"/>
      <c r="N28" s="430"/>
      <c r="O28" s="430"/>
      <c r="P28" s="430"/>
      <c r="Q28" s="430"/>
      <c r="R28" s="422"/>
      <c r="S28" s="430"/>
    </row>
    <row r="29" spans="1:19" x14ac:dyDescent="0.2">
      <c r="A29" s="143">
        <v>441</v>
      </c>
      <c r="C29" s="720"/>
      <c r="D29" s="720"/>
      <c r="E29" s="720"/>
      <c r="F29" s="720"/>
      <c r="G29" s="146"/>
      <c r="H29" s="146"/>
      <c r="K29" s="430"/>
      <c r="L29" s="430"/>
      <c r="M29" s="430"/>
      <c r="N29" s="430"/>
      <c r="O29" s="430"/>
      <c r="P29" s="430"/>
      <c r="Q29" s="430"/>
      <c r="R29" s="422"/>
      <c r="S29" s="430"/>
    </row>
    <row r="30" spans="1:19" x14ac:dyDescent="0.2">
      <c r="A30" s="143">
        <v>494</v>
      </c>
      <c r="E30" s="143"/>
      <c r="F30" s="143"/>
      <c r="G30" s="146"/>
      <c r="H30" s="146"/>
      <c r="K30" s="430"/>
      <c r="L30" s="430"/>
      <c r="M30" s="430"/>
      <c r="N30" s="430"/>
      <c r="O30" s="430"/>
      <c r="P30" s="430"/>
      <c r="Q30" s="430"/>
      <c r="R30" s="422"/>
      <c r="S30" s="430"/>
    </row>
    <row r="31" spans="1:19" ht="15" x14ac:dyDescent="0.2">
      <c r="A31" s="143">
        <v>2197</v>
      </c>
      <c r="C31" s="774" t="s">
        <v>383</v>
      </c>
      <c r="D31" s="774"/>
      <c r="E31" s="143"/>
      <c r="F31" s="143"/>
      <c r="G31" s="146"/>
      <c r="H31" s="146"/>
      <c r="K31" s="430"/>
      <c r="L31" s="430"/>
      <c r="M31" s="430"/>
      <c r="N31" s="430"/>
      <c r="O31" s="430"/>
      <c r="P31" s="430"/>
      <c r="Q31" s="430"/>
      <c r="R31" s="422"/>
      <c r="S31" s="430"/>
    </row>
    <row r="32" spans="1:19" x14ac:dyDescent="0.2">
      <c r="A32" s="143">
        <v>50</v>
      </c>
      <c r="C32" s="775" t="s">
        <v>720</v>
      </c>
      <c r="D32" s="775"/>
      <c r="E32" s="775"/>
      <c r="F32" s="775"/>
      <c r="G32" s="146"/>
      <c r="H32" s="146"/>
      <c r="K32" s="430"/>
      <c r="L32" s="430"/>
      <c r="M32" s="430"/>
      <c r="N32" s="430"/>
      <c r="O32" s="430"/>
      <c r="P32" s="430"/>
      <c r="Q32" s="430"/>
      <c r="R32" s="422"/>
      <c r="S32" s="430"/>
    </row>
    <row r="33" spans="1:19" x14ac:dyDescent="0.2">
      <c r="A33" s="143">
        <v>3024</v>
      </c>
      <c r="C33" s="775"/>
      <c r="D33" s="775"/>
      <c r="E33" s="775"/>
      <c r="F33" s="775"/>
      <c r="G33" s="146"/>
      <c r="H33" s="146"/>
      <c r="K33" s="430"/>
      <c r="L33" s="430"/>
      <c r="M33" s="430"/>
      <c r="N33" s="430"/>
      <c r="O33" s="430"/>
      <c r="P33" s="430"/>
      <c r="Q33" s="430"/>
      <c r="R33" s="422"/>
      <c r="S33" s="430"/>
    </row>
    <row r="34" spans="1:19" x14ac:dyDescent="0.2">
      <c r="A34" s="143">
        <v>490</v>
      </c>
      <c r="C34" s="775"/>
      <c r="D34" s="775"/>
      <c r="E34" s="775"/>
      <c r="F34" s="775"/>
      <c r="G34" s="146"/>
      <c r="H34" s="146"/>
      <c r="K34" s="430"/>
      <c r="L34" s="430"/>
      <c r="M34" s="430"/>
      <c r="N34" s="430"/>
      <c r="O34" s="430"/>
      <c r="P34" s="430"/>
      <c r="Q34" s="430"/>
      <c r="R34" s="422"/>
      <c r="S34" s="430"/>
    </row>
    <row r="35" spans="1:19" x14ac:dyDescent="0.2">
      <c r="A35" s="143">
        <v>1</v>
      </c>
      <c r="G35" s="146"/>
      <c r="H35" s="146"/>
      <c r="K35" s="430"/>
      <c r="L35" s="430"/>
      <c r="M35" s="430"/>
      <c r="N35" s="430"/>
      <c r="O35" s="430"/>
      <c r="P35" s="430"/>
      <c r="Q35" s="430"/>
      <c r="R35" s="422"/>
      <c r="S35" s="430"/>
    </row>
    <row r="36" spans="1:19" x14ac:dyDescent="0.2">
      <c r="A36" s="143">
        <v>23</v>
      </c>
      <c r="G36" s="146"/>
      <c r="H36" s="146"/>
      <c r="K36" s="430"/>
      <c r="L36" s="430"/>
      <c r="M36" s="430"/>
      <c r="N36" s="430"/>
      <c r="O36" s="430"/>
      <c r="P36" s="430"/>
      <c r="Q36" s="430"/>
      <c r="R36" s="422"/>
      <c r="S36" s="430"/>
    </row>
    <row r="37" spans="1:19" x14ac:dyDescent="0.2">
      <c r="A37" s="143">
        <v>136</v>
      </c>
      <c r="G37" s="146"/>
      <c r="H37" s="146"/>
      <c r="K37" s="430"/>
      <c r="L37" s="430"/>
      <c r="M37" s="430"/>
      <c r="N37" s="430"/>
      <c r="O37" s="430"/>
      <c r="P37" s="430"/>
      <c r="Q37" s="430"/>
      <c r="R37" s="422"/>
      <c r="S37" s="430"/>
    </row>
    <row r="38" spans="1:19" x14ac:dyDescent="0.2">
      <c r="A38" s="143">
        <v>111</v>
      </c>
      <c r="G38" s="146"/>
      <c r="H38" s="146"/>
      <c r="K38" s="430"/>
      <c r="L38" s="430"/>
      <c r="M38" s="430"/>
      <c r="N38" s="430"/>
      <c r="O38" s="430"/>
      <c r="P38" s="430"/>
      <c r="Q38" s="430"/>
      <c r="R38" s="422"/>
      <c r="S38" s="430"/>
    </row>
    <row r="39" spans="1:19" x14ac:dyDescent="0.2">
      <c r="A39" s="143">
        <v>431</v>
      </c>
      <c r="K39" s="430"/>
      <c r="L39" s="430"/>
      <c r="M39" s="430"/>
      <c r="N39" s="430"/>
      <c r="O39" s="430"/>
      <c r="P39" s="430"/>
      <c r="Q39" s="430"/>
      <c r="R39" s="422"/>
      <c r="S39" s="430"/>
    </row>
    <row r="40" spans="1:19" x14ac:dyDescent="0.2">
      <c r="A40" s="143">
        <v>97</v>
      </c>
      <c r="K40" s="430"/>
      <c r="L40" s="430"/>
      <c r="M40" s="430"/>
      <c r="N40" s="430"/>
      <c r="O40" s="430"/>
      <c r="P40" s="430"/>
      <c r="Q40" s="430"/>
      <c r="R40" s="422"/>
      <c r="S40" s="430"/>
    </row>
    <row r="41" spans="1:19" x14ac:dyDescent="0.2">
      <c r="A41" s="143">
        <v>70</v>
      </c>
      <c r="K41" s="430"/>
      <c r="L41" s="430"/>
      <c r="M41" s="430"/>
      <c r="N41" s="430"/>
      <c r="O41" s="430"/>
      <c r="P41" s="430"/>
      <c r="Q41" s="430"/>
      <c r="R41" s="422"/>
      <c r="S41" s="430"/>
    </row>
    <row r="42" spans="1:19" x14ac:dyDescent="0.2">
      <c r="A42" s="143">
        <v>96</v>
      </c>
      <c r="K42" s="430"/>
      <c r="L42" s="430"/>
      <c r="M42" s="430"/>
      <c r="N42" s="430"/>
      <c r="O42" s="430"/>
      <c r="P42" s="430"/>
      <c r="Q42" s="430"/>
      <c r="R42" s="422"/>
      <c r="S42" s="430"/>
    </row>
    <row r="43" spans="1:19" x14ac:dyDescent="0.2">
      <c r="A43" s="143">
        <v>106</v>
      </c>
      <c r="K43" s="430"/>
      <c r="L43" s="430"/>
      <c r="M43" s="430"/>
      <c r="N43" s="430"/>
      <c r="O43" s="430"/>
      <c r="P43" s="430"/>
      <c r="Q43" s="430"/>
      <c r="R43" s="422"/>
      <c r="S43" s="430"/>
    </row>
    <row r="44" spans="1:19" x14ac:dyDescent="0.2">
      <c r="A44" s="143">
        <v>121</v>
      </c>
      <c r="K44" s="430"/>
      <c r="L44" s="430"/>
      <c r="M44" s="430"/>
      <c r="N44" s="430"/>
      <c r="O44" s="430"/>
      <c r="P44" s="430"/>
      <c r="Q44" s="430"/>
      <c r="R44" s="422"/>
      <c r="S44" s="430"/>
    </row>
    <row r="45" spans="1:19" x14ac:dyDescent="0.2">
      <c r="A45" s="143">
        <v>148</v>
      </c>
      <c r="K45" s="430"/>
      <c r="L45" s="430"/>
      <c r="M45" s="430"/>
      <c r="N45" s="430"/>
      <c r="O45" s="430"/>
      <c r="P45" s="430"/>
      <c r="Q45" s="430"/>
      <c r="R45" s="422"/>
      <c r="S45" s="430"/>
    </row>
    <row r="46" spans="1:19" x14ac:dyDescent="0.2">
      <c r="A46" s="143">
        <v>106</v>
      </c>
      <c r="K46" s="430"/>
      <c r="L46" s="430"/>
      <c r="M46" s="430"/>
      <c r="N46" s="430"/>
      <c r="O46" s="430"/>
      <c r="P46" s="430"/>
      <c r="Q46" s="430"/>
      <c r="R46" s="422"/>
      <c r="S46" s="430"/>
    </row>
    <row r="47" spans="1:19" x14ac:dyDescent="0.2">
      <c r="A47" s="143">
        <v>412</v>
      </c>
      <c r="K47" s="430"/>
      <c r="L47" s="430"/>
      <c r="M47" s="430"/>
      <c r="N47" s="430"/>
      <c r="O47" s="430"/>
      <c r="P47" s="430"/>
      <c r="Q47" s="430"/>
      <c r="R47" s="422"/>
      <c r="S47" s="430"/>
    </row>
    <row r="48" spans="1:19" x14ac:dyDescent="0.2">
      <c r="A48" s="143">
        <v>97</v>
      </c>
      <c r="K48" s="430"/>
      <c r="L48" s="430"/>
      <c r="M48" s="430"/>
      <c r="N48" s="430"/>
      <c r="O48" s="430"/>
      <c r="P48" s="430"/>
      <c r="Q48" s="430"/>
      <c r="R48" s="422"/>
      <c r="S48" s="430"/>
    </row>
    <row r="49" spans="1:19" x14ac:dyDescent="0.2">
      <c r="A49" s="143">
        <v>357</v>
      </c>
      <c r="K49" s="430"/>
      <c r="L49" s="430"/>
      <c r="M49" s="430"/>
      <c r="N49" s="430"/>
      <c r="O49" s="430"/>
      <c r="P49" s="430"/>
      <c r="Q49" s="430"/>
      <c r="R49" s="422"/>
      <c r="S49" s="430"/>
    </row>
    <row r="50" spans="1:19" x14ac:dyDescent="0.2">
      <c r="A50" s="143">
        <v>70</v>
      </c>
      <c r="R50" s="143"/>
    </row>
    <row r="51" spans="1:19" ht="15" x14ac:dyDescent="0.25">
      <c r="A51" s="143">
        <v>81</v>
      </c>
      <c r="K51" s="473" t="s">
        <v>381</v>
      </c>
      <c r="L51" s="142"/>
      <c r="M51" s="142"/>
      <c r="N51" s="142"/>
      <c r="O51" s="142"/>
      <c r="P51" s="142"/>
      <c r="R51" s="143"/>
    </row>
    <row r="52" spans="1:19" x14ac:dyDescent="0.2">
      <c r="A52" s="143">
        <v>283</v>
      </c>
      <c r="K52" s="469" t="s">
        <v>428</v>
      </c>
      <c r="L52" s="724" t="s">
        <v>382</v>
      </c>
      <c r="M52" s="724"/>
      <c r="N52" s="724"/>
      <c r="O52" s="724"/>
      <c r="P52" s="724"/>
      <c r="R52" s="143"/>
    </row>
    <row r="53" spans="1:19" x14ac:dyDescent="0.2">
      <c r="A53" s="143">
        <v>369</v>
      </c>
      <c r="K53" s="470" t="s">
        <v>429</v>
      </c>
      <c r="L53" s="720" t="s">
        <v>430</v>
      </c>
      <c r="M53" s="720"/>
      <c r="N53" s="720"/>
      <c r="O53" s="720"/>
      <c r="P53" s="720"/>
      <c r="R53" s="143"/>
    </row>
    <row r="54" spans="1:19" x14ac:dyDescent="0.2">
      <c r="A54" s="143">
        <v>3128</v>
      </c>
      <c r="L54" s="720"/>
      <c r="M54" s="720"/>
      <c r="N54" s="720"/>
      <c r="O54" s="720"/>
      <c r="P54" s="720"/>
      <c r="R54" s="143"/>
    </row>
    <row r="55" spans="1:19" x14ac:dyDescent="0.2">
      <c r="A55" s="143">
        <v>3174</v>
      </c>
      <c r="L55" s="720"/>
      <c r="M55" s="720"/>
      <c r="N55" s="720"/>
      <c r="O55" s="720"/>
      <c r="P55" s="720"/>
      <c r="R55" s="143"/>
    </row>
    <row r="56" spans="1:19" x14ac:dyDescent="0.2">
      <c r="A56" s="143">
        <v>7</v>
      </c>
      <c r="K56" s="469" t="s">
        <v>432</v>
      </c>
      <c r="L56" s="720" t="s">
        <v>433</v>
      </c>
      <c r="M56" s="720"/>
      <c r="N56" s="720"/>
      <c r="O56" s="720"/>
      <c r="P56" s="720"/>
      <c r="R56" s="143"/>
    </row>
    <row r="57" spans="1:19" x14ac:dyDescent="0.2">
      <c r="A57" s="143">
        <v>86</v>
      </c>
      <c r="L57" s="146"/>
      <c r="M57" s="146"/>
      <c r="N57" s="146"/>
      <c r="O57" s="146"/>
      <c r="P57" s="146"/>
      <c r="R57" s="143"/>
    </row>
    <row r="58" spans="1:19" x14ac:dyDescent="0.2">
      <c r="A58" s="143">
        <v>3712</v>
      </c>
      <c r="L58" s="142"/>
      <c r="M58" s="142"/>
      <c r="N58" s="142"/>
      <c r="O58" s="142"/>
      <c r="P58" s="142"/>
    </row>
    <row r="59" spans="1:19" x14ac:dyDescent="0.2">
      <c r="A59" s="143">
        <v>340</v>
      </c>
      <c r="L59" s="142"/>
      <c r="M59" s="142"/>
      <c r="N59" s="142"/>
      <c r="O59" s="142"/>
      <c r="P59" s="142"/>
    </row>
    <row r="60" spans="1:19" ht="15" x14ac:dyDescent="0.25">
      <c r="A60" s="143">
        <v>232</v>
      </c>
      <c r="K60" s="438" t="s">
        <v>383</v>
      </c>
      <c r="L60" s="142"/>
      <c r="M60" s="142"/>
      <c r="N60" s="142"/>
      <c r="O60" s="142"/>
      <c r="P60" s="142"/>
    </row>
    <row r="61" spans="1:19" ht="15" x14ac:dyDescent="0.25">
      <c r="A61" s="143">
        <v>39</v>
      </c>
      <c r="K61" s="471" t="s">
        <v>428</v>
      </c>
      <c r="L61" s="439" t="s">
        <v>384</v>
      </c>
      <c r="M61" s="142"/>
      <c r="N61" s="142"/>
      <c r="O61" s="142"/>
      <c r="P61" s="142"/>
    </row>
    <row r="62" spans="1:19" ht="15" x14ac:dyDescent="0.2">
      <c r="A62" s="143">
        <v>59</v>
      </c>
      <c r="K62" s="472" t="s">
        <v>429</v>
      </c>
      <c r="L62" s="771" t="s">
        <v>431</v>
      </c>
      <c r="M62" s="771"/>
      <c r="N62" s="771"/>
      <c r="O62" s="771"/>
      <c r="P62" s="771"/>
    </row>
    <row r="63" spans="1:19" x14ac:dyDescent="0.2">
      <c r="A63" s="143">
        <v>14</v>
      </c>
      <c r="L63" s="771"/>
      <c r="M63" s="771"/>
      <c r="N63" s="771"/>
      <c r="O63" s="771"/>
      <c r="P63" s="771"/>
    </row>
    <row r="64" spans="1:19" ht="15" x14ac:dyDescent="0.2">
      <c r="A64" s="143">
        <v>37</v>
      </c>
      <c r="K64" s="472" t="s">
        <v>432</v>
      </c>
      <c r="L64" s="771" t="s">
        <v>434</v>
      </c>
      <c r="M64" s="771"/>
      <c r="N64" s="771"/>
      <c r="O64" s="771"/>
      <c r="P64" s="771"/>
    </row>
    <row r="65" spans="1:1" x14ac:dyDescent="0.2">
      <c r="A65" s="143">
        <v>405</v>
      </c>
    </row>
    <row r="66" spans="1:1" x14ac:dyDescent="0.2">
      <c r="A66" s="143">
        <v>3034</v>
      </c>
    </row>
    <row r="67" spans="1:1" x14ac:dyDescent="0.2">
      <c r="A67" s="143">
        <v>110</v>
      </c>
    </row>
    <row r="68" spans="1:1" x14ac:dyDescent="0.2">
      <c r="A68" s="143">
        <v>480</v>
      </c>
    </row>
    <row r="69" spans="1:1" x14ac:dyDescent="0.2">
      <c r="A69" s="143">
        <v>7</v>
      </c>
    </row>
    <row r="70" spans="1:1" x14ac:dyDescent="0.2">
      <c r="A70" s="143">
        <v>74</v>
      </c>
    </row>
    <row r="71" spans="1:1" x14ac:dyDescent="0.2">
      <c r="A71" s="143">
        <v>98</v>
      </c>
    </row>
    <row r="72" spans="1:1" x14ac:dyDescent="0.2">
      <c r="A72" s="143">
        <v>409</v>
      </c>
    </row>
    <row r="73" spans="1:1" x14ac:dyDescent="0.2">
      <c r="A73" s="143">
        <v>95</v>
      </c>
    </row>
    <row r="74" spans="1:1" x14ac:dyDescent="0.2">
      <c r="A74" s="143">
        <v>301</v>
      </c>
    </row>
    <row r="75" spans="1:1" x14ac:dyDescent="0.2">
      <c r="A75" s="143">
        <v>492</v>
      </c>
    </row>
    <row r="76" spans="1:1" x14ac:dyDescent="0.2">
      <c r="A76" s="143">
        <v>96</v>
      </c>
    </row>
    <row r="77" spans="1:1" x14ac:dyDescent="0.2">
      <c r="A77" s="143">
        <v>229</v>
      </c>
    </row>
    <row r="78" spans="1:1" x14ac:dyDescent="0.2">
      <c r="A78" s="143">
        <v>322</v>
      </c>
    </row>
    <row r="79" spans="1:1" x14ac:dyDescent="0.2">
      <c r="A79" s="143">
        <v>152</v>
      </c>
    </row>
    <row r="80" spans="1:1" x14ac:dyDescent="0.2">
      <c r="A80" s="143">
        <v>450</v>
      </c>
    </row>
    <row r="81" spans="1:1" x14ac:dyDescent="0.2">
      <c r="A81" s="143">
        <v>58</v>
      </c>
    </row>
    <row r="82" spans="1:1" x14ac:dyDescent="0.2">
      <c r="A82" s="143">
        <v>223</v>
      </c>
    </row>
    <row r="83" spans="1:1" x14ac:dyDescent="0.2">
      <c r="A83" s="143">
        <v>83</v>
      </c>
    </row>
    <row r="84" spans="1:1" x14ac:dyDescent="0.2">
      <c r="A84" s="143">
        <v>29</v>
      </c>
    </row>
    <row r="85" spans="1:1" x14ac:dyDescent="0.2">
      <c r="A85" s="143">
        <v>44</v>
      </c>
    </row>
    <row r="86" spans="1:1" x14ac:dyDescent="0.2">
      <c r="A86" s="143">
        <v>189</v>
      </c>
    </row>
    <row r="87" spans="1:1" x14ac:dyDescent="0.2">
      <c r="A87" s="143">
        <v>598</v>
      </c>
    </row>
    <row r="88" spans="1:1" x14ac:dyDescent="0.2">
      <c r="A88" s="143">
        <v>162</v>
      </c>
    </row>
    <row r="89" spans="1:1" x14ac:dyDescent="0.2">
      <c r="A89" s="143">
        <v>39</v>
      </c>
    </row>
    <row r="90" spans="1:1" x14ac:dyDescent="0.2">
      <c r="A90" s="143">
        <v>77</v>
      </c>
    </row>
    <row r="91" spans="1:1" x14ac:dyDescent="0.2">
      <c r="A91" s="143">
        <v>79</v>
      </c>
    </row>
    <row r="92" spans="1:1" x14ac:dyDescent="0.2">
      <c r="A92" s="143">
        <v>81</v>
      </c>
    </row>
    <row r="93" spans="1:1" x14ac:dyDescent="0.2">
      <c r="A93" s="143">
        <v>58</v>
      </c>
    </row>
    <row r="94" spans="1:1" x14ac:dyDescent="0.2">
      <c r="A94" s="143">
        <v>56</v>
      </c>
    </row>
    <row r="95" spans="1:1" x14ac:dyDescent="0.2">
      <c r="A95" s="143">
        <v>18</v>
      </c>
    </row>
    <row r="96" spans="1:1" x14ac:dyDescent="0.2">
      <c r="A96" s="143">
        <v>60</v>
      </c>
    </row>
    <row r="97" spans="1:1" x14ac:dyDescent="0.2">
      <c r="A97" s="143">
        <v>583</v>
      </c>
    </row>
    <row r="98" spans="1:1" x14ac:dyDescent="0.2">
      <c r="A98" s="143">
        <v>1235</v>
      </c>
    </row>
    <row r="99" spans="1:1" x14ac:dyDescent="0.2">
      <c r="A99" s="143">
        <v>53</v>
      </c>
    </row>
    <row r="100" spans="1:1" x14ac:dyDescent="0.2">
      <c r="A100" s="143">
        <v>157</v>
      </c>
    </row>
    <row r="101" spans="1:1" x14ac:dyDescent="0.2">
      <c r="A101" s="143">
        <v>81</v>
      </c>
    </row>
    <row r="102" spans="1:1" x14ac:dyDescent="0.2">
      <c r="A102" s="143">
        <v>30</v>
      </c>
    </row>
    <row r="103" spans="1:1" x14ac:dyDescent="0.2">
      <c r="A103" s="143">
        <v>40</v>
      </c>
    </row>
    <row r="104" spans="1:1" x14ac:dyDescent="0.2">
      <c r="A104" s="143">
        <v>155</v>
      </c>
    </row>
    <row r="105" spans="1:1" x14ac:dyDescent="0.2">
      <c r="A105" s="143">
        <v>304</v>
      </c>
    </row>
    <row r="106" spans="1:1" x14ac:dyDescent="0.2">
      <c r="A106" s="143">
        <v>126</v>
      </c>
    </row>
    <row r="107" spans="1:1" x14ac:dyDescent="0.2">
      <c r="A107" s="143">
        <v>140</v>
      </c>
    </row>
    <row r="108" spans="1:1" x14ac:dyDescent="0.2">
      <c r="A108" s="143">
        <v>139</v>
      </c>
    </row>
    <row r="109" spans="1:1" x14ac:dyDescent="0.2">
      <c r="A109" s="143">
        <v>450</v>
      </c>
    </row>
    <row r="110" spans="1:1" x14ac:dyDescent="0.2">
      <c r="A110" s="143">
        <v>91</v>
      </c>
    </row>
    <row r="111" spans="1:1" x14ac:dyDescent="0.2">
      <c r="A111" s="143">
        <v>430</v>
      </c>
    </row>
    <row r="112" spans="1:1" x14ac:dyDescent="0.2">
      <c r="A112" s="143">
        <v>103</v>
      </c>
    </row>
    <row r="113" spans="1:1" x14ac:dyDescent="0.2">
      <c r="A113" s="143">
        <v>414</v>
      </c>
    </row>
    <row r="114" spans="1:1" x14ac:dyDescent="0.2">
      <c r="A114" s="143">
        <v>129</v>
      </c>
    </row>
    <row r="115" spans="1:1" x14ac:dyDescent="0.2">
      <c r="A115" s="143">
        <v>856</v>
      </c>
    </row>
    <row r="116" spans="1:1" x14ac:dyDescent="0.2">
      <c r="A116" s="143">
        <v>165</v>
      </c>
    </row>
    <row r="117" spans="1:1" x14ac:dyDescent="0.2">
      <c r="A117" s="143">
        <v>221</v>
      </c>
    </row>
    <row r="118" spans="1:1" x14ac:dyDescent="0.2">
      <c r="A118" s="143">
        <v>306</v>
      </c>
    </row>
    <row r="119" spans="1:1" x14ac:dyDescent="0.2">
      <c r="A119" s="143">
        <v>86</v>
      </c>
    </row>
    <row r="120" spans="1:1" x14ac:dyDescent="0.2">
      <c r="A120" s="143">
        <v>1933</v>
      </c>
    </row>
    <row r="121" spans="1:1" x14ac:dyDescent="0.2">
      <c r="A121" s="143">
        <v>115</v>
      </c>
    </row>
    <row r="122" spans="1:1" x14ac:dyDescent="0.2">
      <c r="A122" s="143">
        <v>351</v>
      </c>
    </row>
    <row r="123" spans="1:1" x14ac:dyDescent="0.2">
      <c r="A123" s="143">
        <v>883</v>
      </c>
    </row>
    <row r="124" spans="1:1" x14ac:dyDescent="0.2">
      <c r="A124" s="143">
        <v>78</v>
      </c>
    </row>
    <row r="125" spans="1:1" x14ac:dyDescent="0.2">
      <c r="A125" s="143">
        <v>45</v>
      </c>
    </row>
    <row r="126" spans="1:1" x14ac:dyDescent="0.2">
      <c r="A126" s="143">
        <v>404</v>
      </c>
    </row>
    <row r="127" spans="1:1" x14ac:dyDescent="0.2">
      <c r="A127" s="143">
        <v>65</v>
      </c>
    </row>
    <row r="128" spans="1:1" x14ac:dyDescent="0.2">
      <c r="A128" s="143">
        <v>144</v>
      </c>
    </row>
    <row r="129" spans="1:1" x14ac:dyDescent="0.2">
      <c r="A129" s="143">
        <v>66</v>
      </c>
    </row>
    <row r="130" spans="1:1" x14ac:dyDescent="0.2">
      <c r="A130" s="143">
        <v>18</v>
      </c>
    </row>
    <row r="131" spans="1:1" x14ac:dyDescent="0.2">
      <c r="A131" s="143">
        <v>337</v>
      </c>
    </row>
    <row r="132" spans="1:1" x14ac:dyDescent="0.2">
      <c r="A132" s="143">
        <v>37</v>
      </c>
    </row>
    <row r="133" spans="1:1" x14ac:dyDescent="0.2">
      <c r="A133" s="143">
        <v>144</v>
      </c>
    </row>
    <row r="134" spans="1:1" x14ac:dyDescent="0.2">
      <c r="A134" s="143">
        <v>179</v>
      </c>
    </row>
    <row r="135" spans="1:1" x14ac:dyDescent="0.2">
      <c r="A135" s="143">
        <v>85</v>
      </c>
    </row>
    <row r="136" spans="1:1" x14ac:dyDescent="0.2">
      <c r="A136" s="143">
        <v>97</v>
      </c>
    </row>
    <row r="137" spans="1:1" x14ac:dyDescent="0.2">
      <c r="A137" s="143">
        <v>108</v>
      </c>
    </row>
    <row r="138" spans="1:1" x14ac:dyDescent="0.2">
      <c r="A138" s="143">
        <v>30</v>
      </c>
    </row>
    <row r="139" spans="1:1" x14ac:dyDescent="0.2">
      <c r="A139" s="143">
        <v>3</v>
      </c>
    </row>
    <row r="140" spans="1:1" x14ac:dyDescent="0.2">
      <c r="A140" s="143">
        <v>20</v>
      </c>
    </row>
    <row r="141" spans="1:1" x14ac:dyDescent="0.2">
      <c r="A141" s="143">
        <v>400</v>
      </c>
    </row>
    <row r="142" spans="1:1" x14ac:dyDescent="0.2">
      <c r="A142" s="143">
        <v>59</v>
      </c>
    </row>
    <row r="143" spans="1:1" x14ac:dyDescent="0.2">
      <c r="A143" s="143">
        <v>466</v>
      </c>
    </row>
    <row r="144" spans="1:1" x14ac:dyDescent="0.2">
      <c r="A144" s="143">
        <v>66</v>
      </c>
    </row>
    <row r="145" spans="1:1" x14ac:dyDescent="0.2">
      <c r="A145" s="143">
        <v>172</v>
      </c>
    </row>
    <row r="146" spans="1:1" x14ac:dyDescent="0.2">
      <c r="A146" s="143">
        <v>95</v>
      </c>
    </row>
    <row r="147" spans="1:1" x14ac:dyDescent="0.2">
      <c r="A147" s="143">
        <v>111</v>
      </c>
    </row>
    <row r="148" spans="1:1" x14ac:dyDescent="0.2">
      <c r="A148" s="143">
        <v>2839</v>
      </c>
    </row>
    <row r="149" spans="1:1" x14ac:dyDescent="0.2">
      <c r="A149" s="143">
        <v>71</v>
      </c>
    </row>
    <row r="150" spans="1:1" x14ac:dyDescent="0.2">
      <c r="A150" s="143">
        <v>422</v>
      </c>
    </row>
    <row r="151" spans="1:1" x14ac:dyDescent="0.2">
      <c r="A151" s="143">
        <v>492</v>
      </c>
    </row>
    <row r="152" spans="1:1" x14ac:dyDescent="0.2">
      <c r="A152" s="143">
        <v>7</v>
      </c>
    </row>
    <row r="153" spans="1:1" x14ac:dyDescent="0.2">
      <c r="A153" s="143">
        <v>50</v>
      </c>
    </row>
    <row r="154" spans="1:1" x14ac:dyDescent="0.2">
      <c r="A154" s="143">
        <v>436</v>
      </c>
    </row>
    <row r="155" spans="1:1" x14ac:dyDescent="0.2">
      <c r="A155" s="143">
        <v>62</v>
      </c>
    </row>
    <row r="156" spans="1:1" x14ac:dyDescent="0.2">
      <c r="A156" s="143">
        <v>168</v>
      </c>
    </row>
    <row r="157" spans="1:1" x14ac:dyDescent="0.2">
      <c r="A157" s="143">
        <v>134</v>
      </c>
    </row>
    <row r="158" spans="1:1" x14ac:dyDescent="0.2">
      <c r="A158" s="143">
        <v>142</v>
      </c>
    </row>
    <row r="159" spans="1:1" x14ac:dyDescent="0.2">
      <c r="A159" s="143">
        <v>439</v>
      </c>
    </row>
    <row r="160" spans="1:1" x14ac:dyDescent="0.2">
      <c r="A160" s="143">
        <v>249</v>
      </c>
    </row>
    <row r="161" spans="1:1" x14ac:dyDescent="0.2">
      <c r="A161" s="143">
        <v>442</v>
      </c>
    </row>
    <row r="162" spans="1:1" x14ac:dyDescent="0.2">
      <c r="A162" s="143">
        <v>461</v>
      </c>
    </row>
    <row r="163" spans="1:1" x14ac:dyDescent="0.2">
      <c r="A163" s="143">
        <v>100</v>
      </c>
    </row>
    <row r="164" spans="1:1" x14ac:dyDescent="0.2">
      <c r="A164" s="143">
        <v>335</v>
      </c>
    </row>
    <row r="165" spans="1:1" x14ac:dyDescent="0.2">
      <c r="A165" s="143">
        <v>499</v>
      </c>
    </row>
    <row r="166" spans="1:1" x14ac:dyDescent="0.2">
      <c r="A166" s="143">
        <v>1002</v>
      </c>
    </row>
    <row r="167" spans="1:1" x14ac:dyDescent="0.2">
      <c r="A167" s="143">
        <v>13</v>
      </c>
    </row>
    <row r="168" spans="1:1" x14ac:dyDescent="0.2">
      <c r="A168" s="143">
        <v>81</v>
      </c>
    </row>
    <row r="169" spans="1:1" x14ac:dyDescent="0.2">
      <c r="A169" s="143">
        <v>74</v>
      </c>
    </row>
    <row r="170" spans="1:1" x14ac:dyDescent="0.2">
      <c r="A170" s="143">
        <v>56</v>
      </c>
    </row>
    <row r="171" spans="1:1" x14ac:dyDescent="0.2">
      <c r="A171" s="143">
        <v>167</v>
      </c>
    </row>
    <row r="172" spans="1:1" x14ac:dyDescent="0.2">
      <c r="A172" s="143">
        <v>160</v>
      </c>
    </row>
    <row r="173" spans="1:1" x14ac:dyDescent="0.2">
      <c r="A173" s="143">
        <v>363</v>
      </c>
    </row>
    <row r="174" spans="1:1" x14ac:dyDescent="0.2">
      <c r="A174" s="143">
        <v>60</v>
      </c>
    </row>
    <row r="175" spans="1:1" x14ac:dyDescent="0.2">
      <c r="A175" s="143">
        <v>44</v>
      </c>
    </row>
    <row r="176" spans="1:1" x14ac:dyDescent="0.2">
      <c r="A176" s="143">
        <v>45</v>
      </c>
    </row>
    <row r="177" spans="1:1" x14ac:dyDescent="0.2">
      <c r="A177" s="143">
        <v>25</v>
      </c>
    </row>
    <row r="178" spans="1:1" x14ac:dyDescent="0.2">
      <c r="A178" s="143">
        <v>180</v>
      </c>
    </row>
    <row r="179" spans="1:1" x14ac:dyDescent="0.2">
      <c r="A179" s="143">
        <v>119</v>
      </c>
    </row>
    <row r="180" spans="1:1" x14ac:dyDescent="0.2">
      <c r="A180" s="143">
        <v>172</v>
      </c>
    </row>
    <row r="181" spans="1:1" x14ac:dyDescent="0.2">
      <c r="A181" s="143">
        <v>472</v>
      </c>
    </row>
    <row r="182" spans="1:1" x14ac:dyDescent="0.2">
      <c r="A182" s="143">
        <v>51</v>
      </c>
    </row>
    <row r="183" spans="1:1" x14ac:dyDescent="0.2">
      <c r="A183" s="143">
        <v>100</v>
      </c>
    </row>
    <row r="184" spans="1:1" x14ac:dyDescent="0.2">
      <c r="A184" s="143">
        <v>457</v>
      </c>
    </row>
    <row r="185" spans="1:1" x14ac:dyDescent="0.2">
      <c r="A185" s="143">
        <v>181</v>
      </c>
    </row>
    <row r="186" spans="1:1" x14ac:dyDescent="0.2">
      <c r="A186" s="143">
        <v>328</v>
      </c>
    </row>
    <row r="187" spans="1:1" x14ac:dyDescent="0.2">
      <c r="A187" s="143">
        <v>91</v>
      </c>
    </row>
    <row r="188" spans="1:1" x14ac:dyDescent="0.2">
      <c r="A188" s="143">
        <v>94</v>
      </c>
    </row>
    <row r="189" spans="1:1" x14ac:dyDescent="0.2">
      <c r="A189" s="143">
        <v>100</v>
      </c>
    </row>
    <row r="190" spans="1:1" x14ac:dyDescent="0.2">
      <c r="A190" s="143">
        <v>63</v>
      </c>
    </row>
    <row r="191" spans="1:1" x14ac:dyDescent="0.2">
      <c r="A191" s="143">
        <v>92</v>
      </c>
    </row>
    <row r="192" spans="1:1" x14ac:dyDescent="0.2">
      <c r="A192" s="143">
        <v>86</v>
      </c>
    </row>
    <row r="193" spans="1:1" x14ac:dyDescent="0.2">
      <c r="A193" s="143">
        <v>84</v>
      </c>
    </row>
    <row r="194" spans="1:1" x14ac:dyDescent="0.2">
      <c r="A194" s="143">
        <v>90</v>
      </c>
    </row>
    <row r="195" spans="1:1" x14ac:dyDescent="0.2">
      <c r="A195" s="143">
        <v>493</v>
      </c>
    </row>
    <row r="196" spans="1:1" x14ac:dyDescent="0.2">
      <c r="A196" s="143">
        <v>90</v>
      </c>
    </row>
    <row r="197" spans="1:1" x14ac:dyDescent="0.2">
      <c r="A197" s="143">
        <v>172</v>
      </c>
    </row>
    <row r="198" spans="1:1" x14ac:dyDescent="0.2">
      <c r="A198" s="143">
        <v>4</v>
      </c>
    </row>
    <row r="199" spans="1:1" x14ac:dyDescent="0.2">
      <c r="A199" s="143">
        <v>120</v>
      </c>
    </row>
    <row r="200" spans="1:1" x14ac:dyDescent="0.2">
      <c r="A200" s="143">
        <v>392</v>
      </c>
    </row>
    <row r="201" spans="1:1" x14ac:dyDescent="0.2">
      <c r="A201" s="143">
        <v>38</v>
      </c>
    </row>
    <row r="202" spans="1:1" x14ac:dyDescent="0.2">
      <c r="A202" s="143">
        <v>112</v>
      </c>
    </row>
    <row r="203" spans="1:1" x14ac:dyDescent="0.2">
      <c r="A203" s="143">
        <v>158</v>
      </c>
    </row>
    <row r="204" spans="1:1" x14ac:dyDescent="0.2">
      <c r="A204" s="143">
        <v>145</v>
      </c>
    </row>
    <row r="205" spans="1:1" x14ac:dyDescent="0.2">
      <c r="A205" s="143">
        <v>94</v>
      </c>
    </row>
    <row r="206" spans="1:1" x14ac:dyDescent="0.2">
      <c r="A206" s="143">
        <v>94</v>
      </c>
    </row>
    <row r="207" spans="1:1" x14ac:dyDescent="0.2">
      <c r="A207" s="143">
        <v>90</v>
      </c>
    </row>
    <row r="208" spans="1:1" x14ac:dyDescent="0.2">
      <c r="A208" s="143">
        <v>133</v>
      </c>
    </row>
    <row r="209" spans="1:1" x14ac:dyDescent="0.2">
      <c r="A209" s="143">
        <v>403</v>
      </c>
    </row>
    <row r="210" spans="1:1" x14ac:dyDescent="0.2">
      <c r="A210" s="143">
        <v>1571</v>
      </c>
    </row>
    <row r="211" spans="1:1" x14ac:dyDescent="0.2">
      <c r="A211" s="143">
        <v>8</v>
      </c>
    </row>
    <row r="212" spans="1:1" x14ac:dyDescent="0.2">
      <c r="A212" s="143">
        <v>48</v>
      </c>
    </row>
    <row r="213" spans="1:1" x14ac:dyDescent="0.2">
      <c r="A213" s="143">
        <v>187</v>
      </c>
    </row>
    <row r="214" spans="1:1" x14ac:dyDescent="0.2">
      <c r="A214" s="143">
        <v>371</v>
      </c>
    </row>
    <row r="215" spans="1:1" x14ac:dyDescent="0.2">
      <c r="A215" s="143">
        <v>7</v>
      </c>
    </row>
    <row r="216" spans="1:1" x14ac:dyDescent="0.2">
      <c r="A216" s="143">
        <v>386</v>
      </c>
    </row>
    <row r="217" spans="1:1" x14ac:dyDescent="0.2">
      <c r="A217" s="143">
        <v>132</v>
      </c>
    </row>
    <row r="218" spans="1:1" x14ac:dyDescent="0.2">
      <c r="A218" s="143">
        <v>89</v>
      </c>
    </row>
    <row r="219" spans="1:1" x14ac:dyDescent="0.2">
      <c r="A219" s="143">
        <v>6</v>
      </c>
    </row>
    <row r="220" spans="1:1" x14ac:dyDescent="0.2">
      <c r="A220" s="143">
        <v>136</v>
      </c>
    </row>
    <row r="221" spans="1:1" x14ac:dyDescent="0.2">
      <c r="A221" s="143">
        <v>82</v>
      </c>
    </row>
    <row r="222" spans="1:1" x14ac:dyDescent="0.2">
      <c r="A222" s="143">
        <v>156</v>
      </c>
    </row>
    <row r="223" spans="1:1" x14ac:dyDescent="0.2">
      <c r="A223" s="143">
        <v>174</v>
      </c>
    </row>
    <row r="224" spans="1:1" x14ac:dyDescent="0.2">
      <c r="A224" s="143">
        <v>33</v>
      </c>
    </row>
    <row r="225" spans="1:1" x14ac:dyDescent="0.2">
      <c r="A225" s="143">
        <v>447</v>
      </c>
    </row>
    <row r="226" spans="1:1" x14ac:dyDescent="0.2">
      <c r="A226" s="143">
        <v>78</v>
      </c>
    </row>
    <row r="227" spans="1:1" x14ac:dyDescent="0.2">
      <c r="A227" s="143">
        <v>473</v>
      </c>
    </row>
    <row r="228" spans="1:1" x14ac:dyDescent="0.2">
      <c r="A228" s="143">
        <v>96</v>
      </c>
    </row>
    <row r="229" spans="1:1" x14ac:dyDescent="0.2">
      <c r="A229" s="143">
        <v>128</v>
      </c>
    </row>
    <row r="230" spans="1:1" x14ac:dyDescent="0.2">
      <c r="A230" s="143">
        <v>140</v>
      </c>
    </row>
    <row r="231" spans="1:1" x14ac:dyDescent="0.2">
      <c r="A231" s="143">
        <v>386</v>
      </c>
    </row>
    <row r="232" spans="1:1" x14ac:dyDescent="0.2">
      <c r="A232" s="143">
        <v>101</v>
      </c>
    </row>
    <row r="233" spans="1:1" x14ac:dyDescent="0.2">
      <c r="A233" s="143">
        <v>197</v>
      </c>
    </row>
    <row r="234" spans="1:1" x14ac:dyDescent="0.2">
      <c r="A234" s="143">
        <v>363</v>
      </c>
    </row>
    <row r="235" spans="1:1" x14ac:dyDescent="0.2">
      <c r="A235" s="143">
        <v>142</v>
      </c>
    </row>
    <row r="236" spans="1:1" x14ac:dyDescent="0.2">
      <c r="A236" s="143">
        <v>48</v>
      </c>
    </row>
    <row r="237" spans="1:1" x14ac:dyDescent="0.2">
      <c r="A237" s="143">
        <v>324</v>
      </c>
    </row>
    <row r="238" spans="1:1" x14ac:dyDescent="0.2">
      <c r="A238" s="143">
        <v>65</v>
      </c>
    </row>
    <row r="239" spans="1:1" x14ac:dyDescent="0.2">
      <c r="A239" s="143">
        <v>5</v>
      </c>
    </row>
    <row r="240" spans="1:1" x14ac:dyDescent="0.2">
      <c r="A240" s="143">
        <v>6</v>
      </c>
    </row>
    <row r="241" spans="1:1" x14ac:dyDescent="0.2">
      <c r="A241" s="143">
        <v>357</v>
      </c>
    </row>
    <row r="242" spans="1:1" x14ac:dyDescent="0.2">
      <c r="A242" s="143">
        <v>189</v>
      </c>
    </row>
    <row r="243" spans="1:1" x14ac:dyDescent="0.2">
      <c r="A243" s="143">
        <v>578</v>
      </c>
    </row>
    <row r="244" spans="1:1" x14ac:dyDescent="0.2">
      <c r="A244" s="143">
        <v>81</v>
      </c>
    </row>
    <row r="245" spans="1:1" x14ac:dyDescent="0.2">
      <c r="A245" s="143">
        <v>376</v>
      </c>
    </row>
    <row r="246" spans="1:1" x14ac:dyDescent="0.2">
      <c r="A246" s="143">
        <v>49</v>
      </c>
    </row>
    <row r="247" spans="1:1" x14ac:dyDescent="0.2">
      <c r="A247" s="143">
        <v>121</v>
      </c>
    </row>
    <row r="248" spans="1:1" x14ac:dyDescent="0.2">
      <c r="A248" s="143">
        <v>147</v>
      </c>
    </row>
    <row r="249" spans="1:1" x14ac:dyDescent="0.2">
      <c r="A249" s="143">
        <v>1857</v>
      </c>
    </row>
    <row r="250" spans="1:1" x14ac:dyDescent="0.2">
      <c r="A250" s="143">
        <v>427</v>
      </c>
    </row>
    <row r="251" spans="1:1" x14ac:dyDescent="0.2">
      <c r="A251" s="143">
        <v>161</v>
      </c>
    </row>
    <row r="252" spans="1:1" x14ac:dyDescent="0.2">
      <c r="A252" s="143">
        <v>184</v>
      </c>
    </row>
    <row r="253" spans="1:1" x14ac:dyDescent="0.2">
      <c r="A253" s="143">
        <v>1</v>
      </c>
    </row>
    <row r="254" spans="1:1" x14ac:dyDescent="0.2">
      <c r="A254" s="143">
        <v>434</v>
      </c>
    </row>
    <row r="255" spans="1:1" x14ac:dyDescent="0.2">
      <c r="A255" s="143">
        <v>2638</v>
      </c>
    </row>
    <row r="256" spans="1:1" x14ac:dyDescent="0.2">
      <c r="A256" s="143">
        <v>86</v>
      </c>
    </row>
    <row r="257" spans="1:1" x14ac:dyDescent="0.2">
      <c r="A257" s="143">
        <v>90</v>
      </c>
    </row>
    <row r="258" spans="1:1" x14ac:dyDescent="0.2">
      <c r="A258" s="143">
        <v>129</v>
      </c>
    </row>
    <row r="259" spans="1:1" x14ac:dyDescent="0.2">
      <c r="A259" s="143">
        <v>113</v>
      </c>
    </row>
    <row r="260" spans="1:1" x14ac:dyDescent="0.2">
      <c r="A260" s="143">
        <v>71</v>
      </c>
    </row>
    <row r="261" spans="1:1" x14ac:dyDescent="0.2">
      <c r="A261" s="143">
        <v>162</v>
      </c>
    </row>
    <row r="262" spans="1:1" x14ac:dyDescent="0.2">
      <c r="A262" s="143">
        <v>379</v>
      </c>
    </row>
    <row r="263" spans="1:1" x14ac:dyDescent="0.2">
      <c r="A263" s="143">
        <v>407</v>
      </c>
    </row>
    <row r="264" spans="1:1" x14ac:dyDescent="0.2">
      <c r="A264" s="143">
        <v>61</v>
      </c>
    </row>
    <row r="265" spans="1:1" x14ac:dyDescent="0.2">
      <c r="A265" s="143">
        <v>76</v>
      </c>
    </row>
    <row r="266" spans="1:1" x14ac:dyDescent="0.2">
      <c r="A266" s="143">
        <v>170</v>
      </c>
    </row>
    <row r="267" spans="1:1" x14ac:dyDescent="0.2">
      <c r="A267" s="143">
        <v>446</v>
      </c>
    </row>
    <row r="268" spans="1:1" x14ac:dyDescent="0.2">
      <c r="A268" s="143">
        <v>113</v>
      </c>
    </row>
    <row r="269" spans="1:1" x14ac:dyDescent="0.2">
      <c r="A269" s="143">
        <v>70</v>
      </c>
    </row>
    <row r="270" spans="1:1" x14ac:dyDescent="0.2">
      <c r="A270" s="143">
        <v>94</v>
      </c>
    </row>
    <row r="271" spans="1:1" x14ac:dyDescent="0.2">
      <c r="A271" s="143">
        <v>449</v>
      </c>
    </row>
    <row r="272" spans="1:1" x14ac:dyDescent="0.2">
      <c r="A272" s="143">
        <v>35</v>
      </c>
    </row>
    <row r="273" spans="1:1" x14ac:dyDescent="0.2">
      <c r="A273" s="143">
        <v>93</v>
      </c>
    </row>
    <row r="274" spans="1:1" x14ac:dyDescent="0.2">
      <c r="A274" s="143">
        <v>425</v>
      </c>
    </row>
    <row r="275" spans="1:1" x14ac:dyDescent="0.2">
      <c r="A275" s="143">
        <v>104</v>
      </c>
    </row>
    <row r="276" spans="1:1" x14ac:dyDescent="0.2">
      <c r="A276" s="143">
        <v>43</v>
      </c>
    </row>
    <row r="277" spans="1:1" x14ac:dyDescent="0.2">
      <c r="A277" s="143">
        <v>372</v>
      </c>
    </row>
    <row r="278" spans="1:1" x14ac:dyDescent="0.2">
      <c r="A278" s="143">
        <v>742</v>
      </c>
    </row>
    <row r="279" spans="1:1" x14ac:dyDescent="0.2">
      <c r="A279" s="143">
        <v>84</v>
      </c>
    </row>
    <row r="280" spans="1:1" x14ac:dyDescent="0.2">
      <c r="A280" s="143">
        <v>308</v>
      </c>
    </row>
    <row r="281" spans="1:1" x14ac:dyDescent="0.2">
      <c r="A281" s="143">
        <v>431</v>
      </c>
    </row>
    <row r="282" spans="1:1" x14ac:dyDescent="0.2">
      <c r="A282" s="143">
        <v>12</v>
      </c>
    </row>
    <row r="283" spans="1:1" x14ac:dyDescent="0.2">
      <c r="A283" s="143">
        <v>101</v>
      </c>
    </row>
    <row r="284" spans="1:1" x14ac:dyDescent="0.2">
      <c r="A284" s="143">
        <v>121</v>
      </c>
    </row>
    <row r="285" spans="1:1" x14ac:dyDescent="0.2">
      <c r="A285" s="143">
        <v>177</v>
      </c>
    </row>
    <row r="286" spans="1:1" x14ac:dyDescent="0.2">
      <c r="A286" s="143">
        <v>450</v>
      </c>
    </row>
    <row r="287" spans="1:1" x14ac:dyDescent="0.2">
      <c r="A287" s="143">
        <v>169</v>
      </c>
    </row>
    <row r="288" spans="1:1" x14ac:dyDescent="0.2">
      <c r="A288" s="143">
        <v>92</v>
      </c>
    </row>
    <row r="289" spans="1:1" x14ac:dyDescent="0.2">
      <c r="A289" s="143">
        <v>103</v>
      </c>
    </row>
    <row r="290" spans="1:1" x14ac:dyDescent="0.2">
      <c r="A290" s="143">
        <v>354</v>
      </c>
    </row>
    <row r="291" spans="1:1" x14ac:dyDescent="0.2">
      <c r="A291" s="143">
        <v>106</v>
      </c>
    </row>
    <row r="292" spans="1:1" x14ac:dyDescent="0.2">
      <c r="A292" s="143">
        <v>271</v>
      </c>
    </row>
    <row r="293" spans="1:1" x14ac:dyDescent="0.2">
      <c r="A293" s="143">
        <v>450</v>
      </c>
    </row>
    <row r="294" spans="1:1" x14ac:dyDescent="0.2">
      <c r="A294" s="143">
        <v>119</v>
      </c>
    </row>
    <row r="295" spans="1:1" x14ac:dyDescent="0.2">
      <c r="A295" s="143">
        <v>17</v>
      </c>
    </row>
    <row r="296" spans="1:1" x14ac:dyDescent="0.2">
      <c r="A296" s="143">
        <v>40</v>
      </c>
    </row>
    <row r="297" spans="1:1" x14ac:dyDescent="0.2">
      <c r="A297" s="143">
        <v>393</v>
      </c>
    </row>
    <row r="298" spans="1:1" x14ac:dyDescent="0.2">
      <c r="A298" s="143">
        <v>51</v>
      </c>
    </row>
    <row r="299" spans="1:1" x14ac:dyDescent="0.2">
      <c r="A299" s="143">
        <v>114</v>
      </c>
    </row>
    <row r="300" spans="1:1" x14ac:dyDescent="0.2">
      <c r="A300" s="143">
        <v>107</v>
      </c>
    </row>
    <row r="301" spans="1:1" x14ac:dyDescent="0.2">
      <c r="A301" s="143">
        <v>393</v>
      </c>
    </row>
    <row r="302" spans="1:1" x14ac:dyDescent="0.2">
      <c r="A302" s="143">
        <v>428</v>
      </c>
    </row>
    <row r="303" spans="1:1" x14ac:dyDescent="0.2">
      <c r="A303" s="143">
        <v>67</v>
      </c>
    </row>
    <row r="304" spans="1:1" x14ac:dyDescent="0.2">
      <c r="A304" s="143">
        <v>147</v>
      </c>
    </row>
    <row r="305" spans="1:1" x14ac:dyDescent="0.2">
      <c r="A305" s="143">
        <v>8</v>
      </c>
    </row>
    <row r="306" spans="1:1" x14ac:dyDescent="0.2">
      <c r="A306" s="143">
        <v>452</v>
      </c>
    </row>
    <row r="307" spans="1:1" x14ac:dyDescent="0.2">
      <c r="A307" s="143">
        <v>21</v>
      </c>
    </row>
    <row r="308" spans="1:1" x14ac:dyDescent="0.2">
      <c r="A308" s="143">
        <v>121</v>
      </c>
    </row>
    <row r="309" spans="1:1" x14ac:dyDescent="0.2">
      <c r="A309" s="143">
        <v>174</v>
      </c>
    </row>
    <row r="310" spans="1:1" x14ac:dyDescent="0.2">
      <c r="A310" s="143">
        <v>298</v>
      </c>
    </row>
    <row r="311" spans="1:1" x14ac:dyDescent="0.2">
      <c r="A311" s="143">
        <v>1633</v>
      </c>
    </row>
    <row r="312" spans="1:1" x14ac:dyDescent="0.2">
      <c r="A312" s="143">
        <v>102</v>
      </c>
    </row>
    <row r="313" spans="1:1" x14ac:dyDescent="0.2">
      <c r="A313" s="143">
        <v>117</v>
      </c>
    </row>
    <row r="314" spans="1:1" x14ac:dyDescent="0.2">
      <c r="A314" s="143">
        <v>876</v>
      </c>
    </row>
    <row r="315" spans="1:1" x14ac:dyDescent="0.2">
      <c r="A315" s="143">
        <v>55</v>
      </c>
    </row>
    <row r="316" spans="1:1" x14ac:dyDescent="0.2">
      <c r="A316" s="143">
        <v>131</v>
      </c>
    </row>
    <row r="317" spans="1:1" x14ac:dyDescent="0.2">
      <c r="A317" s="143">
        <v>310</v>
      </c>
    </row>
    <row r="318" spans="1:1" x14ac:dyDescent="0.2">
      <c r="A318" s="143">
        <v>371</v>
      </c>
    </row>
    <row r="319" spans="1:1" x14ac:dyDescent="0.2">
      <c r="A319" s="143">
        <v>488</v>
      </c>
    </row>
    <row r="320" spans="1:1" x14ac:dyDescent="0.2">
      <c r="A320" s="143">
        <v>3310</v>
      </c>
    </row>
    <row r="321" spans="1:1" x14ac:dyDescent="0.2">
      <c r="A321" s="143">
        <v>67</v>
      </c>
    </row>
    <row r="322" spans="1:1" x14ac:dyDescent="0.2">
      <c r="A322" s="143">
        <v>71</v>
      </c>
    </row>
    <row r="323" spans="1:1" x14ac:dyDescent="0.2">
      <c r="A323" s="143">
        <v>255</v>
      </c>
    </row>
    <row r="324" spans="1:1" x14ac:dyDescent="0.2">
      <c r="A324" s="143">
        <v>50</v>
      </c>
    </row>
    <row r="325" spans="1:1" x14ac:dyDescent="0.2">
      <c r="A325" s="143">
        <v>107</v>
      </c>
    </row>
    <row r="326" spans="1:1" x14ac:dyDescent="0.2">
      <c r="A326" s="143">
        <v>67</v>
      </c>
    </row>
    <row r="327" spans="1:1" x14ac:dyDescent="0.2">
      <c r="A327" s="143">
        <v>652</v>
      </c>
    </row>
    <row r="328" spans="1:1" x14ac:dyDescent="0.2">
      <c r="A328" s="143">
        <v>490</v>
      </c>
    </row>
    <row r="329" spans="1:1" x14ac:dyDescent="0.2">
      <c r="A329" s="143">
        <v>241</v>
      </c>
    </row>
    <row r="330" spans="1:1" x14ac:dyDescent="0.2">
      <c r="A330" s="143">
        <v>58</v>
      </c>
    </row>
    <row r="331" spans="1:1" x14ac:dyDescent="0.2">
      <c r="A331" s="143">
        <v>1714</v>
      </c>
    </row>
    <row r="332" spans="1:1" x14ac:dyDescent="0.2">
      <c r="A332" s="143">
        <v>2598</v>
      </c>
    </row>
    <row r="333" spans="1:1" x14ac:dyDescent="0.2">
      <c r="A333" s="143">
        <v>79</v>
      </c>
    </row>
    <row r="334" spans="1:1" x14ac:dyDescent="0.2">
      <c r="A334" s="143">
        <v>177</v>
      </c>
    </row>
    <row r="335" spans="1:1" x14ac:dyDescent="0.2">
      <c r="A335" s="143">
        <v>58</v>
      </c>
    </row>
    <row r="336" spans="1:1" x14ac:dyDescent="0.2">
      <c r="A336" s="143">
        <v>97</v>
      </c>
    </row>
    <row r="337" spans="1:1" x14ac:dyDescent="0.2">
      <c r="A337" s="143">
        <v>391</v>
      </c>
    </row>
    <row r="338" spans="1:1" x14ac:dyDescent="0.2">
      <c r="A338" s="143">
        <v>471</v>
      </c>
    </row>
    <row r="339" spans="1:1" x14ac:dyDescent="0.2">
      <c r="A339" s="143">
        <v>57</v>
      </c>
    </row>
    <row r="340" spans="1:1" x14ac:dyDescent="0.2">
      <c r="A340" s="143">
        <v>145</v>
      </c>
    </row>
    <row r="341" spans="1:1" x14ac:dyDescent="0.2">
      <c r="A341" s="143">
        <v>58</v>
      </c>
    </row>
    <row r="342" spans="1:1" x14ac:dyDescent="0.2">
      <c r="A342" s="143">
        <v>51</v>
      </c>
    </row>
    <row r="343" spans="1:1" x14ac:dyDescent="0.2">
      <c r="A343" s="143">
        <v>335</v>
      </c>
    </row>
    <row r="344" spans="1:1" x14ac:dyDescent="0.2">
      <c r="A344" s="143">
        <v>283</v>
      </c>
    </row>
    <row r="345" spans="1:1" x14ac:dyDescent="0.2">
      <c r="A345" s="143">
        <v>247</v>
      </c>
    </row>
    <row r="346" spans="1:1" x14ac:dyDescent="0.2">
      <c r="A346" s="143">
        <v>72</v>
      </c>
    </row>
    <row r="347" spans="1:1" x14ac:dyDescent="0.2">
      <c r="A347" s="143">
        <v>147</v>
      </c>
    </row>
    <row r="348" spans="1:1" x14ac:dyDescent="0.2">
      <c r="A348" s="143">
        <v>62</v>
      </c>
    </row>
    <row r="349" spans="1:1" x14ac:dyDescent="0.2">
      <c r="A349" s="143">
        <v>75</v>
      </c>
    </row>
    <row r="350" spans="1:1" x14ac:dyDescent="0.2">
      <c r="A350" s="143">
        <v>92</v>
      </c>
    </row>
    <row r="351" spans="1:1" x14ac:dyDescent="0.2">
      <c r="A351" s="143">
        <v>63</v>
      </c>
    </row>
    <row r="352" spans="1:1" x14ac:dyDescent="0.2">
      <c r="A352" s="143">
        <v>84</v>
      </c>
    </row>
    <row r="353" spans="1:1" x14ac:dyDescent="0.2">
      <c r="A353" s="143">
        <v>180</v>
      </c>
    </row>
    <row r="354" spans="1:1" x14ac:dyDescent="0.2">
      <c r="A354" s="143">
        <v>51</v>
      </c>
    </row>
    <row r="355" spans="1:1" x14ac:dyDescent="0.2">
      <c r="A355" s="143">
        <v>478</v>
      </c>
    </row>
    <row r="356" spans="1:1" x14ac:dyDescent="0.2">
      <c r="A356" s="143">
        <v>361</v>
      </c>
    </row>
    <row r="357" spans="1:1" x14ac:dyDescent="0.2">
      <c r="A357" s="143">
        <v>78</v>
      </c>
    </row>
    <row r="358" spans="1:1" x14ac:dyDescent="0.2">
      <c r="A358" s="143">
        <v>449</v>
      </c>
    </row>
    <row r="359" spans="1:1" x14ac:dyDescent="0.2">
      <c r="A359" s="143">
        <v>58</v>
      </c>
    </row>
    <row r="360" spans="1:1" x14ac:dyDescent="0.2">
      <c r="A360" s="143">
        <v>200</v>
      </c>
    </row>
    <row r="361" spans="1:1" x14ac:dyDescent="0.2">
      <c r="A361" s="143">
        <v>57</v>
      </c>
    </row>
    <row r="362" spans="1:1" x14ac:dyDescent="0.2">
      <c r="A362" s="143">
        <v>307</v>
      </c>
    </row>
    <row r="363" spans="1:1" x14ac:dyDescent="0.2">
      <c r="A363" s="143">
        <v>532</v>
      </c>
    </row>
    <row r="364" spans="1:1" x14ac:dyDescent="0.2">
      <c r="A364" s="143">
        <v>100</v>
      </c>
    </row>
    <row r="365" spans="1:1" x14ac:dyDescent="0.2">
      <c r="A365" s="143">
        <v>409</v>
      </c>
    </row>
    <row r="366" spans="1:1" x14ac:dyDescent="0.2">
      <c r="A366" s="143">
        <v>71</v>
      </c>
    </row>
    <row r="367" spans="1:1" x14ac:dyDescent="0.2">
      <c r="A367" s="143">
        <v>74</v>
      </c>
    </row>
    <row r="368" spans="1:1" x14ac:dyDescent="0.2">
      <c r="A368" s="143">
        <v>165</v>
      </c>
    </row>
    <row r="369" spans="1:1" x14ac:dyDescent="0.2">
      <c r="A369" s="143">
        <v>67</v>
      </c>
    </row>
    <row r="370" spans="1:1" x14ac:dyDescent="0.2">
      <c r="A370" s="143">
        <v>5</v>
      </c>
    </row>
    <row r="371" spans="1:1" x14ac:dyDescent="0.2">
      <c r="A371" s="143">
        <v>98</v>
      </c>
    </row>
    <row r="372" spans="1:1" x14ac:dyDescent="0.2">
      <c r="A372" s="143">
        <v>108</v>
      </c>
    </row>
    <row r="373" spans="1:1" x14ac:dyDescent="0.2">
      <c r="A373" s="143">
        <v>139</v>
      </c>
    </row>
    <row r="374" spans="1:1" x14ac:dyDescent="0.2">
      <c r="A374" s="143">
        <v>145</v>
      </c>
    </row>
    <row r="375" spans="1:1" x14ac:dyDescent="0.2">
      <c r="A375" s="143">
        <v>401</v>
      </c>
    </row>
    <row r="376" spans="1:1" x14ac:dyDescent="0.2">
      <c r="A376" s="143">
        <v>17</v>
      </c>
    </row>
    <row r="377" spans="1:1" x14ac:dyDescent="0.2">
      <c r="A377" s="143">
        <v>15</v>
      </c>
    </row>
    <row r="378" spans="1:1" x14ac:dyDescent="0.2">
      <c r="A378" s="143">
        <v>23</v>
      </c>
    </row>
    <row r="379" spans="1:1" x14ac:dyDescent="0.2">
      <c r="A379" s="143">
        <v>53</v>
      </c>
    </row>
    <row r="380" spans="1:1" x14ac:dyDescent="0.2">
      <c r="A380" s="143">
        <v>98</v>
      </c>
    </row>
    <row r="381" spans="1:1" x14ac:dyDescent="0.2">
      <c r="A381" s="143">
        <v>415</v>
      </c>
    </row>
    <row r="382" spans="1:1" x14ac:dyDescent="0.2">
      <c r="A382" s="143">
        <v>135</v>
      </c>
    </row>
    <row r="383" spans="1:1" x14ac:dyDescent="0.2">
      <c r="A383" s="143">
        <v>82</v>
      </c>
    </row>
    <row r="384" spans="1:1" x14ac:dyDescent="0.2">
      <c r="A384" s="143">
        <v>449</v>
      </c>
    </row>
    <row r="385" spans="1:1" x14ac:dyDescent="0.2">
      <c r="A385" s="143">
        <v>231</v>
      </c>
    </row>
    <row r="386" spans="1:1" x14ac:dyDescent="0.2">
      <c r="A386" s="143">
        <v>295</v>
      </c>
    </row>
    <row r="387" spans="1:1" x14ac:dyDescent="0.2">
      <c r="A387" s="143">
        <v>147</v>
      </c>
    </row>
    <row r="388" spans="1:1" x14ac:dyDescent="0.2">
      <c r="A388" s="143">
        <v>243</v>
      </c>
    </row>
    <row r="389" spans="1:1" x14ac:dyDescent="0.2">
      <c r="A389" s="143">
        <v>70</v>
      </c>
    </row>
    <row r="390" spans="1:1" x14ac:dyDescent="0.2">
      <c r="A390" s="143">
        <v>398</v>
      </c>
    </row>
    <row r="391" spans="1:1" x14ac:dyDescent="0.2">
      <c r="A391" s="143">
        <v>433</v>
      </c>
    </row>
    <row r="392" spans="1:1" x14ac:dyDescent="0.2">
      <c r="A392" s="143">
        <v>62</v>
      </c>
    </row>
    <row r="393" spans="1:1" x14ac:dyDescent="0.2">
      <c r="A393" s="143">
        <v>193</v>
      </c>
    </row>
    <row r="394" spans="1:1" x14ac:dyDescent="0.2">
      <c r="A394" s="143">
        <v>423</v>
      </c>
    </row>
    <row r="395" spans="1:1" x14ac:dyDescent="0.2">
      <c r="A395" s="143">
        <v>387</v>
      </c>
    </row>
    <row r="396" spans="1:1" x14ac:dyDescent="0.2">
      <c r="A396" s="143">
        <v>84</v>
      </c>
    </row>
    <row r="397" spans="1:1" x14ac:dyDescent="0.2">
      <c r="A397" s="143">
        <v>131</v>
      </c>
    </row>
    <row r="398" spans="1:1" x14ac:dyDescent="0.2">
      <c r="A398" s="143">
        <v>158</v>
      </c>
    </row>
    <row r="399" spans="1:1" x14ac:dyDescent="0.2">
      <c r="A399" s="143">
        <v>432</v>
      </c>
    </row>
    <row r="400" spans="1:1" x14ac:dyDescent="0.2">
      <c r="A400" s="143">
        <v>237</v>
      </c>
    </row>
    <row r="401" spans="1:1" x14ac:dyDescent="0.2">
      <c r="A401" s="143">
        <v>379</v>
      </c>
    </row>
    <row r="402" spans="1:1" x14ac:dyDescent="0.2">
      <c r="A402" s="143">
        <v>42</v>
      </c>
    </row>
    <row r="403" spans="1:1" x14ac:dyDescent="0.2">
      <c r="A403" s="143">
        <v>41</v>
      </c>
    </row>
    <row r="404" spans="1:1" x14ac:dyDescent="0.2">
      <c r="A404" s="143">
        <v>122</v>
      </c>
    </row>
    <row r="405" spans="1:1" x14ac:dyDescent="0.2">
      <c r="A405" s="143">
        <v>427</v>
      </c>
    </row>
    <row r="406" spans="1:1" x14ac:dyDescent="0.2">
      <c r="A406" s="143">
        <v>63</v>
      </c>
    </row>
    <row r="407" spans="1:1" x14ac:dyDescent="0.2">
      <c r="A407" s="143">
        <v>306</v>
      </c>
    </row>
    <row r="408" spans="1:1" x14ac:dyDescent="0.2">
      <c r="A408" s="143">
        <v>90</v>
      </c>
    </row>
    <row r="409" spans="1:1" x14ac:dyDescent="0.2">
      <c r="A409" s="143">
        <v>168</v>
      </c>
    </row>
    <row r="410" spans="1:1" x14ac:dyDescent="0.2">
      <c r="A410" s="143">
        <v>82</v>
      </c>
    </row>
    <row r="411" spans="1:1" x14ac:dyDescent="0.2">
      <c r="A411" s="143">
        <v>562</v>
      </c>
    </row>
    <row r="412" spans="1:1" x14ac:dyDescent="0.2">
      <c r="A412" s="143">
        <v>528</v>
      </c>
    </row>
    <row r="413" spans="1:1" x14ac:dyDescent="0.2">
      <c r="A413" s="143">
        <v>455</v>
      </c>
    </row>
    <row r="414" spans="1:1" x14ac:dyDescent="0.2">
      <c r="A414" s="143">
        <v>30</v>
      </c>
    </row>
    <row r="415" spans="1:1" x14ac:dyDescent="0.2">
      <c r="A415" s="143">
        <v>76</v>
      </c>
    </row>
    <row r="416" spans="1:1" x14ac:dyDescent="0.2">
      <c r="A416" s="143">
        <v>89</v>
      </c>
    </row>
    <row r="417" spans="1:1" x14ac:dyDescent="0.2">
      <c r="A417" s="143">
        <v>2303</v>
      </c>
    </row>
    <row r="418" spans="1:1" x14ac:dyDescent="0.2">
      <c r="A418" s="143">
        <v>81</v>
      </c>
    </row>
    <row r="419" spans="1:1" x14ac:dyDescent="0.2">
      <c r="A419" s="143">
        <v>126</v>
      </c>
    </row>
    <row r="420" spans="1:1" x14ac:dyDescent="0.2">
      <c r="A420" s="143">
        <v>147</v>
      </c>
    </row>
    <row r="421" spans="1:1" x14ac:dyDescent="0.2">
      <c r="A421" s="143">
        <v>407</v>
      </c>
    </row>
    <row r="422" spans="1:1" x14ac:dyDescent="0.2">
      <c r="A422" s="143">
        <v>18</v>
      </c>
    </row>
    <row r="423" spans="1:1" x14ac:dyDescent="0.2">
      <c r="A423" s="143">
        <v>588</v>
      </c>
    </row>
    <row r="424" spans="1:1" x14ac:dyDescent="0.2">
      <c r="A424" s="143">
        <v>71</v>
      </c>
    </row>
    <row r="425" spans="1:1" x14ac:dyDescent="0.2">
      <c r="A425" s="143">
        <v>19</v>
      </c>
    </row>
    <row r="426" spans="1:1" x14ac:dyDescent="0.2">
      <c r="A426" s="143">
        <v>53</v>
      </c>
    </row>
    <row r="427" spans="1:1" x14ac:dyDescent="0.2">
      <c r="A427" s="143">
        <v>320</v>
      </c>
    </row>
    <row r="428" spans="1:1" x14ac:dyDescent="0.2">
      <c r="A428" s="143">
        <v>85</v>
      </c>
    </row>
    <row r="429" spans="1:1" x14ac:dyDescent="0.2">
      <c r="A429" s="143">
        <v>2806</v>
      </c>
    </row>
    <row r="430" spans="1:1" x14ac:dyDescent="0.2">
      <c r="A430" s="143">
        <v>76</v>
      </c>
    </row>
    <row r="431" spans="1:1" x14ac:dyDescent="0.2">
      <c r="A431" s="143">
        <v>111</v>
      </c>
    </row>
    <row r="432" spans="1:1" x14ac:dyDescent="0.2">
      <c r="A432" s="143">
        <v>118</v>
      </c>
    </row>
    <row r="433" spans="1:1" x14ac:dyDescent="0.2">
      <c r="A433" s="143">
        <v>440</v>
      </c>
    </row>
    <row r="434" spans="1:1" x14ac:dyDescent="0.2">
      <c r="A434" s="143">
        <v>413</v>
      </c>
    </row>
    <row r="435" spans="1:1" x14ac:dyDescent="0.2">
      <c r="A435" s="143">
        <v>426</v>
      </c>
    </row>
    <row r="436" spans="1:1" x14ac:dyDescent="0.2">
      <c r="A436" s="143">
        <v>95</v>
      </c>
    </row>
    <row r="437" spans="1:1" x14ac:dyDescent="0.2">
      <c r="A437" s="143">
        <v>145</v>
      </c>
    </row>
    <row r="438" spans="1:1" x14ac:dyDescent="0.2">
      <c r="A438" s="143">
        <v>333</v>
      </c>
    </row>
    <row r="439" spans="1:1" x14ac:dyDescent="0.2">
      <c r="A439" s="143">
        <v>406</v>
      </c>
    </row>
    <row r="440" spans="1:1" x14ac:dyDescent="0.2">
      <c r="A440" s="143">
        <v>2393</v>
      </c>
    </row>
    <row r="441" spans="1:1" x14ac:dyDescent="0.2">
      <c r="A441" s="143">
        <v>55</v>
      </c>
    </row>
    <row r="442" spans="1:1" x14ac:dyDescent="0.2">
      <c r="A442" s="143">
        <v>82</v>
      </c>
    </row>
    <row r="443" spans="1:1" x14ac:dyDescent="0.2">
      <c r="A443" s="143">
        <v>128</v>
      </c>
    </row>
    <row r="444" spans="1:1" x14ac:dyDescent="0.2">
      <c r="A444" s="143">
        <v>791</v>
      </c>
    </row>
    <row r="445" spans="1:1" x14ac:dyDescent="0.2">
      <c r="A445" s="143">
        <v>62</v>
      </c>
    </row>
    <row r="446" spans="1:1" x14ac:dyDescent="0.2">
      <c r="A446" s="143">
        <v>83</v>
      </c>
    </row>
    <row r="447" spans="1:1" x14ac:dyDescent="0.2">
      <c r="A447" s="143">
        <v>90</v>
      </c>
    </row>
    <row r="448" spans="1:1" x14ac:dyDescent="0.2">
      <c r="A448" s="143">
        <v>189</v>
      </c>
    </row>
    <row r="449" spans="1:1" x14ac:dyDescent="0.2">
      <c r="A449" s="143">
        <v>1416</v>
      </c>
    </row>
    <row r="450" spans="1:1" x14ac:dyDescent="0.2">
      <c r="A450" s="143">
        <v>105</v>
      </c>
    </row>
    <row r="451" spans="1:1" x14ac:dyDescent="0.2">
      <c r="A451" s="143">
        <v>375</v>
      </c>
    </row>
    <row r="452" spans="1:1" x14ac:dyDescent="0.2">
      <c r="A452" s="143">
        <v>116</v>
      </c>
    </row>
    <row r="453" spans="1:1" x14ac:dyDescent="0.2">
      <c r="A453" s="143">
        <v>65</v>
      </c>
    </row>
    <row r="454" spans="1:1" x14ac:dyDescent="0.2">
      <c r="A454" s="143">
        <v>145</v>
      </c>
    </row>
    <row r="455" spans="1:1" x14ac:dyDescent="0.2">
      <c r="A455" s="143">
        <v>148</v>
      </c>
    </row>
    <row r="456" spans="1:1" x14ac:dyDescent="0.2">
      <c r="A456" s="143">
        <v>111</v>
      </c>
    </row>
    <row r="457" spans="1:1" x14ac:dyDescent="0.2">
      <c r="A457" s="143">
        <v>488</v>
      </c>
    </row>
    <row r="458" spans="1:1" x14ac:dyDescent="0.2">
      <c r="A458" s="143">
        <v>17</v>
      </c>
    </row>
    <row r="459" spans="1:1" x14ac:dyDescent="0.2">
      <c r="A459" s="143">
        <v>81</v>
      </c>
    </row>
    <row r="460" spans="1:1" x14ac:dyDescent="0.2">
      <c r="A460" s="143">
        <v>97</v>
      </c>
    </row>
    <row r="461" spans="1:1" x14ac:dyDescent="0.2">
      <c r="A461" s="143">
        <v>380</v>
      </c>
    </row>
    <row r="462" spans="1:1" x14ac:dyDescent="0.2">
      <c r="A462" s="143">
        <v>324</v>
      </c>
    </row>
    <row r="463" spans="1:1" x14ac:dyDescent="0.2">
      <c r="A463" s="143">
        <v>537</v>
      </c>
    </row>
    <row r="464" spans="1:1" x14ac:dyDescent="0.2">
      <c r="A464" s="143">
        <v>205</v>
      </c>
    </row>
    <row r="465" spans="1:1" x14ac:dyDescent="0.2">
      <c r="A465" s="143">
        <v>422</v>
      </c>
    </row>
    <row r="466" spans="1:1" x14ac:dyDescent="0.2">
      <c r="A466" s="143">
        <v>98</v>
      </c>
    </row>
    <row r="467" spans="1:1" x14ac:dyDescent="0.2">
      <c r="A467" s="143">
        <v>34</v>
      </c>
    </row>
    <row r="468" spans="1:1" x14ac:dyDescent="0.2">
      <c r="A468" s="143">
        <v>130</v>
      </c>
    </row>
    <row r="469" spans="1:1" x14ac:dyDescent="0.2">
      <c r="A469" s="143">
        <v>434</v>
      </c>
    </row>
    <row r="470" spans="1:1" x14ac:dyDescent="0.2">
      <c r="A470" s="143">
        <v>336</v>
      </c>
    </row>
    <row r="471" spans="1:1" x14ac:dyDescent="0.2">
      <c r="A471" s="143">
        <v>33</v>
      </c>
    </row>
    <row r="472" spans="1:1" x14ac:dyDescent="0.2">
      <c r="A472" s="143">
        <v>55</v>
      </c>
    </row>
    <row r="473" spans="1:1" x14ac:dyDescent="0.2">
      <c r="A473" s="143">
        <v>50</v>
      </c>
    </row>
    <row r="474" spans="1:1" x14ac:dyDescent="0.2">
      <c r="A474" s="143">
        <v>499</v>
      </c>
    </row>
    <row r="475" spans="1:1" x14ac:dyDescent="0.2">
      <c r="A475" s="143">
        <v>72</v>
      </c>
    </row>
    <row r="476" spans="1:1" x14ac:dyDescent="0.2">
      <c r="A476" s="143">
        <v>401</v>
      </c>
    </row>
    <row r="477" spans="1:1" x14ac:dyDescent="0.2">
      <c r="A477" s="143">
        <v>439</v>
      </c>
    </row>
    <row r="478" spans="1:1" x14ac:dyDescent="0.2">
      <c r="A478" s="143">
        <v>243</v>
      </c>
    </row>
    <row r="479" spans="1:1" x14ac:dyDescent="0.2">
      <c r="A479" s="143">
        <v>394</v>
      </c>
    </row>
    <row r="480" spans="1:1" x14ac:dyDescent="0.2">
      <c r="A480" s="143">
        <v>6</v>
      </c>
    </row>
    <row r="481" spans="1:1" x14ac:dyDescent="0.2">
      <c r="A481" s="143">
        <v>98</v>
      </c>
    </row>
    <row r="482" spans="1:1" x14ac:dyDescent="0.2">
      <c r="A482" s="143">
        <v>183</v>
      </c>
    </row>
    <row r="483" spans="1:1" x14ac:dyDescent="0.2">
      <c r="A483" s="143">
        <v>474</v>
      </c>
    </row>
    <row r="484" spans="1:1" x14ac:dyDescent="0.2">
      <c r="A484" s="143">
        <v>36</v>
      </c>
    </row>
    <row r="485" spans="1:1" x14ac:dyDescent="0.2">
      <c r="A485" s="143">
        <v>187</v>
      </c>
    </row>
    <row r="486" spans="1:1" x14ac:dyDescent="0.2">
      <c r="A486" s="143">
        <v>519</v>
      </c>
    </row>
    <row r="487" spans="1:1" x14ac:dyDescent="0.2">
      <c r="A487" s="143">
        <v>3858</v>
      </c>
    </row>
    <row r="488" spans="1:1" x14ac:dyDescent="0.2">
      <c r="A488" s="143">
        <v>3802</v>
      </c>
    </row>
    <row r="489" spans="1:1" x14ac:dyDescent="0.2">
      <c r="A489" s="143">
        <v>348</v>
      </c>
    </row>
    <row r="490" spans="1:1" x14ac:dyDescent="0.2">
      <c r="A490" s="143">
        <v>398</v>
      </c>
    </row>
    <row r="491" spans="1:1" x14ac:dyDescent="0.2">
      <c r="A491" s="143">
        <v>358</v>
      </c>
    </row>
    <row r="492" spans="1:1" x14ac:dyDescent="0.2">
      <c r="A492" s="143">
        <v>31</v>
      </c>
    </row>
    <row r="493" spans="1:1" x14ac:dyDescent="0.2">
      <c r="A493" s="143">
        <v>439</v>
      </c>
    </row>
    <row r="494" spans="1:1" x14ac:dyDescent="0.2">
      <c r="A494" s="143">
        <v>62</v>
      </c>
    </row>
    <row r="495" spans="1:1" x14ac:dyDescent="0.2">
      <c r="A495" s="143">
        <v>184</v>
      </c>
    </row>
    <row r="496" spans="1:1" x14ac:dyDescent="0.2">
      <c r="A496" s="143">
        <v>230</v>
      </c>
    </row>
    <row r="497" spans="1:1" x14ac:dyDescent="0.2">
      <c r="A497" s="143">
        <v>37</v>
      </c>
    </row>
    <row r="498" spans="1:1" x14ac:dyDescent="0.2">
      <c r="A498" s="143">
        <v>11</v>
      </c>
    </row>
    <row r="499" spans="1:1" x14ac:dyDescent="0.2">
      <c r="A499" s="143">
        <v>36</v>
      </c>
    </row>
    <row r="500" spans="1:1" x14ac:dyDescent="0.2">
      <c r="A500" s="143">
        <v>40</v>
      </c>
    </row>
    <row r="501" spans="1:1" x14ac:dyDescent="0.2">
      <c r="A501" s="143">
        <v>446</v>
      </c>
    </row>
    <row r="502" spans="1:1" x14ac:dyDescent="0.2">
      <c r="A502" s="143">
        <v>110</v>
      </c>
    </row>
    <row r="503" spans="1:1" x14ac:dyDescent="0.2">
      <c r="A503" s="143">
        <v>110</v>
      </c>
    </row>
    <row r="504" spans="1:1" x14ac:dyDescent="0.2">
      <c r="A504" s="143">
        <v>483</v>
      </c>
    </row>
    <row r="505" spans="1:1" x14ac:dyDescent="0.2">
      <c r="A505" s="143">
        <v>413</v>
      </c>
    </row>
    <row r="506" spans="1:1" x14ac:dyDescent="0.2">
      <c r="A506" s="143">
        <v>32</v>
      </c>
    </row>
    <row r="507" spans="1:1" x14ac:dyDescent="0.2">
      <c r="A507" s="143">
        <v>63</v>
      </c>
    </row>
    <row r="508" spans="1:1" x14ac:dyDescent="0.2">
      <c r="A508" s="143">
        <v>402</v>
      </c>
    </row>
    <row r="509" spans="1:1" x14ac:dyDescent="0.2">
      <c r="A509" s="143">
        <v>243</v>
      </c>
    </row>
    <row r="510" spans="1:1" x14ac:dyDescent="0.2">
      <c r="A510" s="143">
        <v>318</v>
      </c>
    </row>
    <row r="511" spans="1:1" x14ac:dyDescent="0.2">
      <c r="A511" s="143">
        <v>445</v>
      </c>
    </row>
    <row r="512" spans="1:1" x14ac:dyDescent="0.2">
      <c r="A512" s="143">
        <v>60</v>
      </c>
    </row>
    <row r="513" spans="1:1" x14ac:dyDescent="0.2">
      <c r="A513" s="143">
        <v>68</v>
      </c>
    </row>
    <row r="514" spans="1:1" x14ac:dyDescent="0.2">
      <c r="A514" s="143">
        <v>196</v>
      </c>
    </row>
    <row r="515" spans="1:1" x14ac:dyDescent="0.2">
      <c r="A515" s="143">
        <v>56</v>
      </c>
    </row>
    <row r="516" spans="1:1" x14ac:dyDescent="0.2">
      <c r="A516" s="143">
        <v>10</v>
      </c>
    </row>
    <row r="517" spans="1:1" x14ac:dyDescent="0.2">
      <c r="A517" s="143">
        <v>130</v>
      </c>
    </row>
    <row r="518" spans="1:1" x14ac:dyDescent="0.2">
      <c r="A518" s="143">
        <v>120</v>
      </c>
    </row>
    <row r="519" spans="1:1" x14ac:dyDescent="0.2">
      <c r="A519" s="143">
        <v>172</v>
      </c>
    </row>
    <row r="520" spans="1:1" x14ac:dyDescent="0.2">
      <c r="A520" s="143">
        <v>160</v>
      </c>
    </row>
    <row r="521" spans="1:1" x14ac:dyDescent="0.2">
      <c r="A521" s="143">
        <v>3234</v>
      </c>
    </row>
    <row r="522" spans="1:1" x14ac:dyDescent="0.2">
      <c r="A522" s="143">
        <v>13</v>
      </c>
    </row>
    <row r="523" spans="1:1" x14ac:dyDescent="0.2">
      <c r="A523" s="143">
        <v>47</v>
      </c>
    </row>
    <row r="524" spans="1:1" x14ac:dyDescent="0.2">
      <c r="A524" s="143">
        <v>91</v>
      </c>
    </row>
    <row r="525" spans="1:1" x14ac:dyDescent="0.2">
      <c r="A525" s="143">
        <v>494</v>
      </c>
    </row>
    <row r="526" spans="1:1" x14ac:dyDescent="0.2">
      <c r="A526" s="143">
        <v>357</v>
      </c>
    </row>
    <row r="527" spans="1:1" x14ac:dyDescent="0.2">
      <c r="A527" s="143">
        <v>50</v>
      </c>
    </row>
    <row r="528" spans="1:1" x14ac:dyDescent="0.2">
      <c r="A528" s="143">
        <v>147</v>
      </c>
    </row>
    <row r="529" spans="1:1" x14ac:dyDescent="0.2">
      <c r="A529" s="143">
        <v>182</v>
      </c>
    </row>
    <row r="530" spans="1:1" x14ac:dyDescent="0.2">
      <c r="A530" s="143">
        <v>393</v>
      </c>
    </row>
    <row r="531" spans="1:1" x14ac:dyDescent="0.2">
      <c r="A531" s="143">
        <v>407</v>
      </c>
    </row>
    <row r="532" spans="1:1" x14ac:dyDescent="0.2">
      <c r="A532" s="143">
        <v>69</v>
      </c>
    </row>
    <row r="533" spans="1:1" x14ac:dyDescent="0.2">
      <c r="A533" s="143">
        <v>106</v>
      </c>
    </row>
    <row r="534" spans="1:1" x14ac:dyDescent="0.2">
      <c r="A534" s="143">
        <v>350</v>
      </c>
    </row>
    <row r="535" spans="1:1" x14ac:dyDescent="0.2">
      <c r="A535" s="143">
        <v>28</v>
      </c>
    </row>
    <row r="536" spans="1:1" x14ac:dyDescent="0.2">
      <c r="A536" s="143">
        <v>177</v>
      </c>
    </row>
    <row r="537" spans="1:1" x14ac:dyDescent="0.2">
      <c r="A537" s="143">
        <v>238</v>
      </c>
    </row>
    <row r="538" spans="1:1" x14ac:dyDescent="0.2">
      <c r="A538" s="143">
        <v>461</v>
      </c>
    </row>
    <row r="539" spans="1:1" x14ac:dyDescent="0.2">
      <c r="A539" s="143">
        <v>97</v>
      </c>
    </row>
    <row r="540" spans="1:1" x14ac:dyDescent="0.2">
      <c r="A540" s="143">
        <v>582</v>
      </c>
    </row>
    <row r="541" spans="1:1" x14ac:dyDescent="0.2">
      <c r="A541" s="143">
        <v>383</v>
      </c>
    </row>
    <row r="542" spans="1:1" x14ac:dyDescent="0.2">
      <c r="A542" s="143">
        <v>57</v>
      </c>
    </row>
    <row r="543" spans="1:1" x14ac:dyDescent="0.2">
      <c r="A543" s="143">
        <v>377</v>
      </c>
    </row>
    <row r="544" spans="1:1" x14ac:dyDescent="0.2">
      <c r="A544" s="143">
        <v>22</v>
      </c>
    </row>
    <row r="545" spans="1:1" x14ac:dyDescent="0.2">
      <c r="A545" s="143">
        <v>28</v>
      </c>
    </row>
    <row r="546" spans="1:1" x14ac:dyDescent="0.2">
      <c r="A546" s="143">
        <v>150</v>
      </c>
    </row>
    <row r="547" spans="1:1" x14ac:dyDescent="0.2">
      <c r="A547" s="143">
        <v>391</v>
      </c>
    </row>
    <row r="548" spans="1:1" x14ac:dyDescent="0.2">
      <c r="A548" s="143">
        <v>119</v>
      </c>
    </row>
    <row r="549" spans="1:1" x14ac:dyDescent="0.2">
      <c r="A549" s="143">
        <v>448</v>
      </c>
    </row>
    <row r="550" spans="1:1" x14ac:dyDescent="0.2">
      <c r="A550" s="143">
        <v>103</v>
      </c>
    </row>
    <row r="551" spans="1:1" x14ac:dyDescent="0.2">
      <c r="A551" s="143">
        <v>468</v>
      </c>
    </row>
    <row r="552" spans="1:1" x14ac:dyDescent="0.2">
      <c r="A552" s="143">
        <v>90</v>
      </c>
    </row>
    <row r="553" spans="1:1" x14ac:dyDescent="0.2">
      <c r="A553" s="143">
        <v>429</v>
      </c>
    </row>
    <row r="554" spans="1:1" x14ac:dyDescent="0.2">
      <c r="A554" s="143">
        <v>5</v>
      </c>
    </row>
    <row r="555" spans="1:1" x14ac:dyDescent="0.2">
      <c r="A555" s="143">
        <v>100</v>
      </c>
    </row>
    <row r="556" spans="1:1" x14ac:dyDescent="0.2">
      <c r="A556" s="143">
        <v>367</v>
      </c>
    </row>
    <row r="557" spans="1:1" x14ac:dyDescent="0.2">
      <c r="A557" s="143">
        <v>57</v>
      </c>
    </row>
    <row r="558" spans="1:1" x14ac:dyDescent="0.2">
      <c r="A558" s="143">
        <v>410</v>
      </c>
    </row>
    <row r="559" spans="1:1" x14ac:dyDescent="0.2">
      <c r="A559" s="143">
        <v>79</v>
      </c>
    </row>
    <row r="560" spans="1:1" x14ac:dyDescent="0.2">
      <c r="A560" s="143">
        <v>953</v>
      </c>
    </row>
    <row r="561" spans="1:1" x14ac:dyDescent="0.2">
      <c r="A561" s="143">
        <v>70</v>
      </c>
    </row>
    <row r="562" spans="1:1" x14ac:dyDescent="0.2">
      <c r="A562" s="143">
        <v>427</v>
      </c>
    </row>
    <row r="563" spans="1:1" x14ac:dyDescent="0.2">
      <c r="A563" s="143">
        <v>493</v>
      </c>
    </row>
    <row r="564" spans="1:1" x14ac:dyDescent="0.2">
      <c r="A564" s="143">
        <v>12</v>
      </c>
    </row>
    <row r="565" spans="1:1" x14ac:dyDescent="0.2">
      <c r="A565" s="143">
        <v>224</v>
      </c>
    </row>
    <row r="566" spans="1:1" x14ac:dyDescent="0.2">
      <c r="A566" s="143">
        <v>1857</v>
      </c>
    </row>
    <row r="567" spans="1:1" x14ac:dyDescent="0.2">
      <c r="A567" s="143">
        <v>101</v>
      </c>
    </row>
    <row r="568" spans="1:1" x14ac:dyDescent="0.2">
      <c r="A568" s="143">
        <v>435</v>
      </c>
    </row>
    <row r="569" spans="1:1" x14ac:dyDescent="0.2">
      <c r="A569" s="143">
        <v>99</v>
      </c>
    </row>
    <row r="570" spans="1:1" x14ac:dyDescent="0.2">
      <c r="A570" s="143">
        <v>411</v>
      </c>
    </row>
    <row r="571" spans="1:1" x14ac:dyDescent="0.2">
      <c r="A571" s="143">
        <v>75</v>
      </c>
    </row>
    <row r="572" spans="1:1" x14ac:dyDescent="0.2">
      <c r="A572" s="143">
        <v>314</v>
      </c>
    </row>
    <row r="573" spans="1:1" x14ac:dyDescent="0.2">
      <c r="A573" s="143">
        <v>143</v>
      </c>
    </row>
    <row r="574" spans="1:1" x14ac:dyDescent="0.2">
      <c r="A574" s="143">
        <v>31</v>
      </c>
    </row>
    <row r="575" spans="1:1" x14ac:dyDescent="0.2">
      <c r="A575" s="143">
        <v>31</v>
      </c>
    </row>
    <row r="576" spans="1:1" x14ac:dyDescent="0.2">
      <c r="A576" s="143">
        <v>447</v>
      </c>
    </row>
    <row r="577" spans="1:1" x14ac:dyDescent="0.2">
      <c r="A577" s="143">
        <v>113</v>
      </c>
    </row>
    <row r="578" spans="1:1" x14ac:dyDescent="0.2">
      <c r="A578" s="143">
        <v>443</v>
      </c>
    </row>
    <row r="579" spans="1:1" x14ac:dyDescent="0.2">
      <c r="A579" s="143">
        <v>110</v>
      </c>
    </row>
    <row r="580" spans="1:1" x14ac:dyDescent="0.2">
      <c r="A580" s="143">
        <v>3368</v>
      </c>
    </row>
    <row r="581" spans="1:1" x14ac:dyDescent="0.2">
      <c r="A581" s="143">
        <v>77</v>
      </c>
    </row>
    <row r="582" spans="1:1" x14ac:dyDescent="0.2">
      <c r="A582" s="143">
        <v>400</v>
      </c>
    </row>
    <row r="583" spans="1:1" x14ac:dyDescent="0.2">
      <c r="A583" s="143">
        <v>126</v>
      </c>
    </row>
    <row r="584" spans="1:1" x14ac:dyDescent="0.2">
      <c r="A584" s="143">
        <v>412</v>
      </c>
    </row>
    <row r="585" spans="1:1" x14ac:dyDescent="0.2">
      <c r="A585" s="143">
        <v>10</v>
      </c>
    </row>
    <row r="586" spans="1:1" x14ac:dyDescent="0.2">
      <c r="A586" s="143">
        <v>123</v>
      </c>
    </row>
    <row r="587" spans="1:1" x14ac:dyDescent="0.2">
      <c r="A587" s="143">
        <v>162</v>
      </c>
    </row>
    <row r="588" spans="1:1" x14ac:dyDescent="0.2">
      <c r="A588" s="143">
        <v>168</v>
      </c>
    </row>
    <row r="589" spans="1:1" x14ac:dyDescent="0.2">
      <c r="A589" s="143">
        <v>10</v>
      </c>
    </row>
    <row r="590" spans="1:1" x14ac:dyDescent="0.2">
      <c r="A590" s="143">
        <v>175</v>
      </c>
    </row>
    <row r="591" spans="1:1" x14ac:dyDescent="0.2">
      <c r="A591" s="143">
        <v>282</v>
      </c>
    </row>
    <row r="592" spans="1:1" x14ac:dyDescent="0.2">
      <c r="A592" s="143">
        <v>394</v>
      </c>
    </row>
    <row r="593" spans="1:1" x14ac:dyDescent="0.2">
      <c r="A593" s="143">
        <v>41</v>
      </c>
    </row>
    <row r="594" spans="1:1" x14ac:dyDescent="0.2">
      <c r="A594" s="143">
        <v>47</v>
      </c>
    </row>
    <row r="595" spans="1:1" x14ac:dyDescent="0.2">
      <c r="A595" s="143">
        <v>560</v>
      </c>
    </row>
    <row r="596" spans="1:1" x14ac:dyDescent="0.2">
      <c r="A596" s="143">
        <v>96</v>
      </c>
    </row>
    <row r="597" spans="1:1" x14ac:dyDescent="0.2">
      <c r="A597" s="143">
        <v>42</v>
      </c>
    </row>
    <row r="598" spans="1:1" x14ac:dyDescent="0.2">
      <c r="A598" s="143">
        <v>114</v>
      </c>
    </row>
    <row r="599" spans="1:1" x14ac:dyDescent="0.2">
      <c r="A599" s="143">
        <v>118</v>
      </c>
    </row>
    <row r="600" spans="1:1" x14ac:dyDescent="0.2">
      <c r="A600" s="143">
        <v>316</v>
      </c>
    </row>
    <row r="601" spans="1:1" x14ac:dyDescent="0.2">
      <c r="A601" s="143">
        <v>425</v>
      </c>
    </row>
    <row r="602" spans="1:1" x14ac:dyDescent="0.2">
      <c r="A602" s="143">
        <v>352</v>
      </c>
    </row>
    <row r="603" spans="1:1" x14ac:dyDescent="0.2">
      <c r="A603" s="143">
        <v>469</v>
      </c>
    </row>
    <row r="604" spans="1:1" x14ac:dyDescent="0.2">
      <c r="A604" s="143">
        <v>320</v>
      </c>
    </row>
    <row r="605" spans="1:1" x14ac:dyDescent="0.2">
      <c r="A605" s="143">
        <v>110</v>
      </c>
    </row>
    <row r="606" spans="1:1" x14ac:dyDescent="0.2">
      <c r="A606" s="143">
        <v>125</v>
      </c>
    </row>
    <row r="607" spans="1:1" x14ac:dyDescent="0.2">
      <c r="A607" s="143">
        <v>134</v>
      </c>
    </row>
    <row r="608" spans="1:1" x14ac:dyDescent="0.2">
      <c r="A608" s="143">
        <v>435</v>
      </c>
    </row>
    <row r="609" spans="1:1" x14ac:dyDescent="0.2">
      <c r="A609" s="143">
        <v>423</v>
      </c>
    </row>
    <row r="610" spans="1:1" x14ac:dyDescent="0.2">
      <c r="A610" s="143">
        <v>218</v>
      </c>
    </row>
    <row r="611" spans="1:1" x14ac:dyDescent="0.2">
      <c r="A611" s="143">
        <v>320</v>
      </c>
    </row>
    <row r="612" spans="1:1" x14ac:dyDescent="0.2">
      <c r="A612" s="143">
        <v>492</v>
      </c>
    </row>
    <row r="613" spans="1:1" x14ac:dyDescent="0.2">
      <c r="A613" s="143">
        <v>3371</v>
      </c>
    </row>
    <row r="614" spans="1:1" x14ac:dyDescent="0.2">
      <c r="A614" s="143">
        <v>64</v>
      </c>
    </row>
    <row r="615" spans="1:1" x14ac:dyDescent="0.2">
      <c r="A615" s="143">
        <v>70</v>
      </c>
    </row>
    <row r="616" spans="1:1" x14ac:dyDescent="0.2">
      <c r="A616" s="143">
        <v>144</v>
      </c>
    </row>
    <row r="617" spans="1:1" x14ac:dyDescent="0.2">
      <c r="A617" s="143">
        <v>26</v>
      </c>
    </row>
    <row r="618" spans="1:1" x14ac:dyDescent="0.2">
      <c r="A618" s="143">
        <v>133</v>
      </c>
    </row>
    <row r="619" spans="1:1" x14ac:dyDescent="0.2">
      <c r="A619" s="143">
        <v>1</v>
      </c>
    </row>
    <row r="620" spans="1:1" x14ac:dyDescent="0.2">
      <c r="A620" s="143">
        <v>71</v>
      </c>
    </row>
    <row r="621" spans="1:1" x14ac:dyDescent="0.2">
      <c r="A621" s="143">
        <v>6</v>
      </c>
    </row>
    <row r="622" spans="1:1" x14ac:dyDescent="0.2">
      <c r="A622" s="143">
        <v>540</v>
      </c>
    </row>
    <row r="623" spans="1:1" x14ac:dyDescent="0.2">
      <c r="A623" s="143">
        <v>90</v>
      </c>
    </row>
    <row r="624" spans="1:1" x14ac:dyDescent="0.2">
      <c r="A624" s="143">
        <v>92</v>
      </c>
    </row>
    <row r="625" spans="1:1" x14ac:dyDescent="0.2">
      <c r="A625" s="143">
        <v>25</v>
      </c>
    </row>
    <row r="626" spans="1:1" x14ac:dyDescent="0.2">
      <c r="A626" s="143">
        <v>887</v>
      </c>
    </row>
    <row r="627" spans="1:1" x14ac:dyDescent="0.2">
      <c r="A627" s="143">
        <v>144</v>
      </c>
    </row>
    <row r="628" spans="1:1" x14ac:dyDescent="0.2">
      <c r="A628" s="143">
        <v>411</v>
      </c>
    </row>
    <row r="629" spans="1:1" x14ac:dyDescent="0.2">
      <c r="A629" s="143">
        <v>59</v>
      </c>
    </row>
    <row r="630" spans="1:1" x14ac:dyDescent="0.2">
      <c r="A630" s="143">
        <v>109</v>
      </c>
    </row>
    <row r="631" spans="1:1" x14ac:dyDescent="0.2">
      <c r="A631" s="143">
        <v>51</v>
      </c>
    </row>
    <row r="632" spans="1:1" x14ac:dyDescent="0.2">
      <c r="A632" s="143">
        <v>365</v>
      </c>
    </row>
    <row r="633" spans="1:1" x14ac:dyDescent="0.2">
      <c r="A633" s="143">
        <v>1981</v>
      </c>
    </row>
    <row r="634" spans="1:1" x14ac:dyDescent="0.2">
      <c r="A634" s="143">
        <v>31</v>
      </c>
    </row>
    <row r="635" spans="1:1" x14ac:dyDescent="0.2">
      <c r="A635" s="143">
        <v>434</v>
      </c>
    </row>
    <row r="636" spans="1:1" x14ac:dyDescent="0.2">
      <c r="A636" s="143">
        <v>214</v>
      </c>
    </row>
    <row r="637" spans="1:1" x14ac:dyDescent="0.2">
      <c r="A637" s="143">
        <v>78</v>
      </c>
    </row>
    <row r="638" spans="1:1" x14ac:dyDescent="0.2">
      <c r="A638" s="143">
        <v>370</v>
      </c>
    </row>
    <row r="639" spans="1:1" x14ac:dyDescent="0.2">
      <c r="A639" s="143">
        <v>77</v>
      </c>
    </row>
    <row r="640" spans="1:1" x14ac:dyDescent="0.2">
      <c r="A640" s="143">
        <v>439</v>
      </c>
    </row>
    <row r="641" spans="1:1" x14ac:dyDescent="0.2">
      <c r="A641" s="143">
        <v>709</v>
      </c>
    </row>
    <row r="642" spans="1:1" x14ac:dyDescent="0.2">
      <c r="A642" s="143">
        <v>61</v>
      </c>
    </row>
    <row r="643" spans="1:1" x14ac:dyDescent="0.2">
      <c r="A643" s="143">
        <v>376</v>
      </c>
    </row>
    <row r="644" spans="1:1" x14ac:dyDescent="0.2">
      <c r="A644" s="143">
        <v>52</v>
      </c>
    </row>
    <row r="645" spans="1:1" x14ac:dyDescent="0.2">
      <c r="A645" s="143">
        <v>61</v>
      </c>
    </row>
    <row r="646" spans="1:1" x14ac:dyDescent="0.2">
      <c r="A646" s="143">
        <v>134</v>
      </c>
    </row>
    <row r="647" spans="1:1" x14ac:dyDescent="0.2">
      <c r="A647" s="143">
        <v>50</v>
      </c>
    </row>
    <row r="648" spans="1:1" x14ac:dyDescent="0.2">
      <c r="A648" s="143">
        <v>237</v>
      </c>
    </row>
    <row r="649" spans="1:1" x14ac:dyDescent="0.2">
      <c r="A649" s="143">
        <v>396</v>
      </c>
    </row>
    <row r="650" spans="1:1" x14ac:dyDescent="0.2">
      <c r="A650" s="143">
        <v>860</v>
      </c>
    </row>
    <row r="651" spans="1:1" x14ac:dyDescent="0.2">
      <c r="A651" s="143">
        <v>57</v>
      </c>
    </row>
    <row r="652" spans="1:1" x14ac:dyDescent="0.2">
      <c r="A652" s="143">
        <v>422</v>
      </c>
    </row>
    <row r="653" spans="1:1" x14ac:dyDescent="0.2">
      <c r="A653" s="143">
        <v>482</v>
      </c>
    </row>
    <row r="654" spans="1:1" x14ac:dyDescent="0.2">
      <c r="A654" s="143">
        <v>432</v>
      </c>
    </row>
    <row r="655" spans="1:1" x14ac:dyDescent="0.2">
      <c r="A655" s="143">
        <v>53</v>
      </c>
    </row>
    <row r="656" spans="1:1" x14ac:dyDescent="0.2">
      <c r="A656" s="143">
        <v>63</v>
      </c>
    </row>
    <row r="657" spans="1:1" x14ac:dyDescent="0.2">
      <c r="A657" s="143">
        <v>79</v>
      </c>
    </row>
    <row r="658" spans="1:1" x14ac:dyDescent="0.2">
      <c r="A658" s="143">
        <v>123</v>
      </c>
    </row>
    <row r="659" spans="1:1" x14ac:dyDescent="0.2">
      <c r="A659" s="143">
        <v>311</v>
      </c>
    </row>
    <row r="660" spans="1:1" x14ac:dyDescent="0.2">
      <c r="A660" s="143">
        <v>97</v>
      </c>
    </row>
    <row r="661" spans="1:1" x14ac:dyDescent="0.2">
      <c r="A661" s="143">
        <v>139</v>
      </c>
    </row>
    <row r="662" spans="1:1" x14ac:dyDescent="0.2">
      <c r="A662" s="143">
        <v>2227</v>
      </c>
    </row>
    <row r="663" spans="1:1" x14ac:dyDescent="0.2">
      <c r="A663" s="143">
        <v>149</v>
      </c>
    </row>
    <row r="664" spans="1:1" x14ac:dyDescent="0.2">
      <c r="A664" s="143">
        <v>138</v>
      </c>
    </row>
    <row r="665" spans="1:1" x14ac:dyDescent="0.2">
      <c r="A665" s="143">
        <v>435</v>
      </c>
    </row>
    <row r="666" spans="1:1" x14ac:dyDescent="0.2">
      <c r="A666" s="143">
        <v>88</v>
      </c>
    </row>
    <row r="667" spans="1:1" x14ac:dyDescent="0.2">
      <c r="A667" s="143">
        <v>493</v>
      </c>
    </row>
    <row r="668" spans="1:1" x14ac:dyDescent="0.2">
      <c r="A668" s="143">
        <v>51</v>
      </c>
    </row>
    <row r="669" spans="1:1" x14ac:dyDescent="0.2">
      <c r="A669" s="143">
        <v>305</v>
      </c>
    </row>
    <row r="670" spans="1:1" x14ac:dyDescent="0.2">
      <c r="A670" s="143">
        <v>105</v>
      </c>
    </row>
    <row r="671" spans="1:1" x14ac:dyDescent="0.2">
      <c r="A671" s="143">
        <v>220</v>
      </c>
    </row>
    <row r="672" spans="1:1" x14ac:dyDescent="0.2">
      <c r="A672" s="143">
        <v>94</v>
      </c>
    </row>
    <row r="673" spans="1:1" x14ac:dyDescent="0.2">
      <c r="A673" s="143">
        <v>138</v>
      </c>
    </row>
    <row r="674" spans="1:1" x14ac:dyDescent="0.2">
      <c r="A674" s="143">
        <v>149</v>
      </c>
    </row>
    <row r="675" spans="1:1" x14ac:dyDescent="0.2">
      <c r="A675" s="143">
        <v>63</v>
      </c>
    </row>
    <row r="676" spans="1:1" x14ac:dyDescent="0.2">
      <c r="A676" s="143">
        <v>416</v>
      </c>
    </row>
    <row r="677" spans="1:1" x14ac:dyDescent="0.2">
      <c r="A677" s="143">
        <v>424</v>
      </c>
    </row>
    <row r="678" spans="1:1" x14ac:dyDescent="0.2">
      <c r="A678" s="143">
        <v>589</v>
      </c>
    </row>
    <row r="679" spans="1:1" x14ac:dyDescent="0.2">
      <c r="A679" s="143">
        <v>113</v>
      </c>
    </row>
    <row r="680" spans="1:1" x14ac:dyDescent="0.2">
      <c r="A680" s="143">
        <v>479</v>
      </c>
    </row>
    <row r="681" spans="1:1" x14ac:dyDescent="0.2">
      <c r="A681" s="143">
        <v>49</v>
      </c>
    </row>
    <row r="682" spans="1:1" x14ac:dyDescent="0.2">
      <c r="A682" s="143">
        <v>167</v>
      </c>
    </row>
    <row r="683" spans="1:1" x14ac:dyDescent="0.2">
      <c r="A683" s="143">
        <v>413</v>
      </c>
    </row>
    <row r="684" spans="1:1" x14ac:dyDescent="0.2">
      <c r="A684" s="143">
        <v>125</v>
      </c>
    </row>
    <row r="685" spans="1:1" x14ac:dyDescent="0.2">
      <c r="A685" s="143">
        <v>152</v>
      </c>
    </row>
    <row r="686" spans="1:1" x14ac:dyDescent="0.2">
      <c r="A686" s="143">
        <v>116</v>
      </c>
    </row>
    <row r="687" spans="1:1" x14ac:dyDescent="0.2">
      <c r="A687" s="143">
        <v>432</v>
      </c>
    </row>
    <row r="688" spans="1:1" x14ac:dyDescent="0.2">
      <c r="A688" s="143">
        <v>143</v>
      </c>
    </row>
    <row r="689" spans="1:1" x14ac:dyDescent="0.2">
      <c r="A689" s="143">
        <v>205</v>
      </c>
    </row>
    <row r="690" spans="1:1" x14ac:dyDescent="0.2">
      <c r="A690" s="143">
        <v>9</v>
      </c>
    </row>
    <row r="691" spans="1:1" x14ac:dyDescent="0.2">
      <c r="A691" s="143">
        <v>413</v>
      </c>
    </row>
    <row r="692" spans="1:1" x14ac:dyDescent="0.2">
      <c r="A692" s="143">
        <v>1</v>
      </c>
    </row>
    <row r="693" spans="1:1" x14ac:dyDescent="0.2">
      <c r="A693" s="143">
        <v>61</v>
      </c>
    </row>
    <row r="694" spans="1:1" x14ac:dyDescent="0.2">
      <c r="A694" s="143">
        <v>97</v>
      </c>
    </row>
    <row r="695" spans="1:1" x14ac:dyDescent="0.2">
      <c r="A695" s="143">
        <v>148</v>
      </c>
    </row>
    <row r="696" spans="1:1" x14ac:dyDescent="0.2">
      <c r="A696" s="143">
        <v>130</v>
      </c>
    </row>
    <row r="697" spans="1:1" x14ac:dyDescent="0.2">
      <c r="A697" s="143">
        <v>495</v>
      </c>
    </row>
    <row r="698" spans="1:1" x14ac:dyDescent="0.2">
      <c r="A698" s="143">
        <v>97</v>
      </c>
    </row>
    <row r="699" spans="1:1" x14ac:dyDescent="0.2">
      <c r="A699" s="143">
        <v>802</v>
      </c>
    </row>
    <row r="700" spans="1:1" x14ac:dyDescent="0.2">
      <c r="A700" s="143">
        <v>16</v>
      </c>
    </row>
    <row r="701" spans="1:1" x14ac:dyDescent="0.2">
      <c r="A701" s="143">
        <v>694</v>
      </c>
    </row>
    <row r="702" spans="1:1" x14ac:dyDescent="0.2">
      <c r="A702" s="143">
        <v>323</v>
      </c>
    </row>
    <row r="703" spans="1:1" x14ac:dyDescent="0.2">
      <c r="A703" s="143">
        <v>344</v>
      </c>
    </row>
    <row r="704" spans="1:1" x14ac:dyDescent="0.2">
      <c r="A704" s="143">
        <v>2435</v>
      </c>
    </row>
    <row r="705" spans="1:1" x14ac:dyDescent="0.2">
      <c r="A705" s="143">
        <v>51</v>
      </c>
    </row>
    <row r="706" spans="1:1" x14ac:dyDescent="0.2">
      <c r="A706" s="143">
        <v>88</v>
      </c>
    </row>
    <row r="707" spans="1:1" x14ac:dyDescent="0.2">
      <c r="A707" s="143">
        <v>37</v>
      </c>
    </row>
    <row r="708" spans="1:1" x14ac:dyDescent="0.2">
      <c r="A708" s="143">
        <v>35</v>
      </c>
    </row>
    <row r="709" spans="1:1" x14ac:dyDescent="0.2">
      <c r="A709" s="143">
        <v>340</v>
      </c>
    </row>
    <row r="710" spans="1:1" x14ac:dyDescent="0.2">
      <c r="A710" s="143">
        <v>239</v>
      </c>
    </row>
    <row r="711" spans="1:1" x14ac:dyDescent="0.2">
      <c r="A711" s="143">
        <v>110</v>
      </c>
    </row>
    <row r="712" spans="1:1" x14ac:dyDescent="0.2">
      <c r="A712" s="143">
        <v>45</v>
      </c>
    </row>
    <row r="713" spans="1:1" x14ac:dyDescent="0.2">
      <c r="A713" s="143">
        <v>427</v>
      </c>
    </row>
    <row r="714" spans="1:1" x14ac:dyDescent="0.2">
      <c r="A714" s="143">
        <v>646</v>
      </c>
    </row>
    <row r="715" spans="1:1" x14ac:dyDescent="0.2">
      <c r="A715" s="143">
        <v>54</v>
      </c>
    </row>
    <row r="716" spans="1:1" x14ac:dyDescent="0.2">
      <c r="A716" s="143">
        <v>86</v>
      </c>
    </row>
    <row r="717" spans="1:1" x14ac:dyDescent="0.2">
      <c r="A717" s="143">
        <v>88</v>
      </c>
    </row>
    <row r="718" spans="1:1" x14ac:dyDescent="0.2">
      <c r="A718" s="143">
        <v>436</v>
      </c>
    </row>
    <row r="719" spans="1:1" x14ac:dyDescent="0.2">
      <c r="A719" s="143">
        <v>785</v>
      </c>
    </row>
    <row r="720" spans="1:1" x14ac:dyDescent="0.2">
      <c r="A720" s="143">
        <v>234</v>
      </c>
    </row>
    <row r="721" spans="1:1" x14ac:dyDescent="0.2">
      <c r="A721" s="143">
        <v>1256</v>
      </c>
    </row>
    <row r="722" spans="1:1" x14ac:dyDescent="0.2">
      <c r="A722" s="143">
        <v>3839</v>
      </c>
    </row>
    <row r="723" spans="1:1" x14ac:dyDescent="0.2">
      <c r="A723" s="143">
        <v>70</v>
      </c>
    </row>
    <row r="724" spans="1:1" x14ac:dyDescent="0.2">
      <c r="A724" s="143">
        <v>93</v>
      </c>
    </row>
    <row r="725" spans="1:1" x14ac:dyDescent="0.2">
      <c r="A725" s="143">
        <v>369</v>
      </c>
    </row>
    <row r="726" spans="1:1" x14ac:dyDescent="0.2">
      <c r="A726" s="143">
        <v>315</v>
      </c>
    </row>
    <row r="727" spans="1:1" x14ac:dyDescent="0.2">
      <c r="A727" s="143">
        <v>177</v>
      </c>
    </row>
    <row r="728" spans="1:1" x14ac:dyDescent="0.2">
      <c r="A728" s="143">
        <v>494</v>
      </c>
    </row>
    <row r="729" spans="1:1" x14ac:dyDescent="0.2">
      <c r="A729" s="143">
        <v>90</v>
      </c>
    </row>
    <row r="730" spans="1:1" x14ac:dyDescent="0.2">
      <c r="A730" s="143">
        <v>135</v>
      </c>
    </row>
    <row r="731" spans="1:1" x14ac:dyDescent="0.2">
      <c r="A731" s="143">
        <v>49</v>
      </c>
    </row>
    <row r="732" spans="1:1" x14ac:dyDescent="0.2">
      <c r="A732" s="143">
        <v>589</v>
      </c>
    </row>
    <row r="733" spans="1:1" x14ac:dyDescent="0.2">
      <c r="A733" s="143">
        <v>55</v>
      </c>
    </row>
    <row r="734" spans="1:1" x14ac:dyDescent="0.2">
      <c r="A734" s="143">
        <v>409</v>
      </c>
    </row>
    <row r="735" spans="1:1" x14ac:dyDescent="0.2">
      <c r="A735" s="143">
        <v>34</v>
      </c>
    </row>
    <row r="736" spans="1:1" x14ac:dyDescent="0.2">
      <c r="A736" s="143">
        <v>26</v>
      </c>
    </row>
    <row r="737" spans="1:1" x14ac:dyDescent="0.2">
      <c r="A737" s="143">
        <v>13</v>
      </c>
    </row>
    <row r="738" spans="1:1" x14ac:dyDescent="0.2">
      <c r="A738" s="143">
        <v>50</v>
      </c>
    </row>
    <row r="739" spans="1:1" x14ac:dyDescent="0.2">
      <c r="A739" s="143">
        <v>54</v>
      </c>
    </row>
    <row r="740" spans="1:1" x14ac:dyDescent="0.2">
      <c r="A740" s="143">
        <v>210</v>
      </c>
    </row>
    <row r="741" spans="1:1" x14ac:dyDescent="0.2">
      <c r="A741" s="143">
        <v>92</v>
      </c>
    </row>
    <row r="742" spans="1:1" x14ac:dyDescent="0.2">
      <c r="A742" s="143">
        <v>197</v>
      </c>
    </row>
    <row r="743" spans="1:1" x14ac:dyDescent="0.2">
      <c r="A743" s="143">
        <v>525</v>
      </c>
    </row>
    <row r="744" spans="1:1" x14ac:dyDescent="0.2">
      <c r="A744" s="143">
        <v>90</v>
      </c>
    </row>
    <row r="745" spans="1:1" x14ac:dyDescent="0.2">
      <c r="A745" s="143">
        <v>348</v>
      </c>
    </row>
    <row r="746" spans="1:1" x14ac:dyDescent="0.2">
      <c r="A746" s="143">
        <v>361</v>
      </c>
    </row>
    <row r="747" spans="1:1" x14ac:dyDescent="0.2">
      <c r="A747" s="143">
        <v>54</v>
      </c>
    </row>
    <row r="748" spans="1:1" x14ac:dyDescent="0.2">
      <c r="A748" s="143">
        <v>2758</v>
      </c>
    </row>
    <row r="749" spans="1:1" x14ac:dyDescent="0.2">
      <c r="A749" s="143">
        <v>388</v>
      </c>
    </row>
    <row r="750" spans="1:1" x14ac:dyDescent="0.2">
      <c r="A750" s="143">
        <v>116</v>
      </c>
    </row>
    <row r="751" spans="1:1" x14ac:dyDescent="0.2">
      <c r="A751" s="143">
        <v>11</v>
      </c>
    </row>
    <row r="752" spans="1:1" x14ac:dyDescent="0.2">
      <c r="A752" s="143">
        <v>428</v>
      </c>
    </row>
    <row r="753" spans="1:1" x14ac:dyDescent="0.2">
      <c r="A753" s="143">
        <v>64</v>
      </c>
    </row>
    <row r="754" spans="1:1" x14ac:dyDescent="0.2">
      <c r="A754" s="143">
        <v>498</v>
      </c>
    </row>
    <row r="755" spans="1:1" x14ac:dyDescent="0.2">
      <c r="A755" s="143">
        <v>67</v>
      </c>
    </row>
    <row r="756" spans="1:1" x14ac:dyDescent="0.2">
      <c r="A756" s="143">
        <v>387</v>
      </c>
    </row>
    <row r="757" spans="1:1" x14ac:dyDescent="0.2">
      <c r="A757" s="143">
        <v>35</v>
      </c>
    </row>
    <row r="758" spans="1:1" x14ac:dyDescent="0.2">
      <c r="A758" s="143">
        <v>48</v>
      </c>
    </row>
    <row r="759" spans="1:1" x14ac:dyDescent="0.2">
      <c r="A759" s="143">
        <v>18</v>
      </c>
    </row>
    <row r="760" spans="1:1" x14ac:dyDescent="0.2">
      <c r="A760" s="143">
        <v>183</v>
      </c>
    </row>
    <row r="761" spans="1:1" x14ac:dyDescent="0.2">
      <c r="A761" s="143">
        <v>493</v>
      </c>
    </row>
    <row r="762" spans="1:1" x14ac:dyDescent="0.2">
      <c r="A762" s="143">
        <v>8</v>
      </c>
    </row>
    <row r="763" spans="1:1" x14ac:dyDescent="0.2">
      <c r="A763" s="143">
        <v>30</v>
      </c>
    </row>
    <row r="764" spans="1:1" x14ac:dyDescent="0.2">
      <c r="A764" s="143">
        <v>89</v>
      </c>
    </row>
    <row r="765" spans="1:1" x14ac:dyDescent="0.2">
      <c r="A765" s="143">
        <v>433</v>
      </c>
    </row>
    <row r="766" spans="1:1" x14ac:dyDescent="0.2">
      <c r="A766" s="143">
        <v>557</v>
      </c>
    </row>
    <row r="767" spans="1:1" x14ac:dyDescent="0.2">
      <c r="A767" s="143">
        <v>50</v>
      </c>
    </row>
    <row r="768" spans="1:1" x14ac:dyDescent="0.2">
      <c r="A768" s="143">
        <v>113</v>
      </c>
    </row>
    <row r="769" spans="1:1" x14ac:dyDescent="0.2">
      <c r="A769" s="143">
        <v>27</v>
      </c>
    </row>
    <row r="770" spans="1:1" x14ac:dyDescent="0.2">
      <c r="A770" s="143">
        <v>98</v>
      </c>
    </row>
    <row r="771" spans="1:1" x14ac:dyDescent="0.2">
      <c r="A771" s="143">
        <v>3501</v>
      </c>
    </row>
    <row r="772" spans="1:1" x14ac:dyDescent="0.2">
      <c r="A772" s="143">
        <v>78</v>
      </c>
    </row>
    <row r="773" spans="1:1" x14ac:dyDescent="0.2">
      <c r="A773" s="143">
        <v>199</v>
      </c>
    </row>
    <row r="774" spans="1:1" x14ac:dyDescent="0.2">
      <c r="A774" s="143">
        <v>328</v>
      </c>
    </row>
    <row r="775" spans="1:1" x14ac:dyDescent="0.2">
      <c r="A775" s="143">
        <v>45</v>
      </c>
    </row>
    <row r="776" spans="1:1" x14ac:dyDescent="0.2">
      <c r="A776" s="143">
        <v>68</v>
      </c>
    </row>
    <row r="777" spans="1:1" x14ac:dyDescent="0.2">
      <c r="A777" s="143">
        <v>123</v>
      </c>
    </row>
    <row r="778" spans="1:1" x14ac:dyDescent="0.2">
      <c r="A778" s="143">
        <v>2</v>
      </c>
    </row>
    <row r="779" spans="1:1" x14ac:dyDescent="0.2">
      <c r="A779" s="143">
        <v>493</v>
      </c>
    </row>
    <row r="780" spans="1:1" x14ac:dyDescent="0.2">
      <c r="A780" s="143">
        <v>495</v>
      </c>
    </row>
    <row r="781" spans="1:1" x14ac:dyDescent="0.2">
      <c r="A781" s="143">
        <v>150</v>
      </c>
    </row>
    <row r="782" spans="1:1" x14ac:dyDescent="0.2">
      <c r="A782" s="143">
        <v>506</v>
      </c>
    </row>
    <row r="783" spans="1:1" x14ac:dyDescent="0.2">
      <c r="A783" s="143">
        <v>153</v>
      </c>
    </row>
    <row r="784" spans="1:1" x14ac:dyDescent="0.2">
      <c r="A784" s="143">
        <v>448</v>
      </c>
    </row>
    <row r="785" spans="1:1" x14ac:dyDescent="0.2">
      <c r="A785" s="143">
        <v>78</v>
      </c>
    </row>
    <row r="786" spans="1:1" x14ac:dyDescent="0.2">
      <c r="A786" s="143">
        <v>86</v>
      </c>
    </row>
    <row r="787" spans="1:1" x14ac:dyDescent="0.2">
      <c r="A787" s="143">
        <v>29</v>
      </c>
    </row>
    <row r="788" spans="1:1" x14ac:dyDescent="0.2">
      <c r="A788" s="143">
        <v>419</v>
      </c>
    </row>
    <row r="789" spans="1:1" x14ac:dyDescent="0.2">
      <c r="A789" s="143">
        <v>452</v>
      </c>
    </row>
    <row r="790" spans="1:1" x14ac:dyDescent="0.2">
      <c r="A790" s="143">
        <v>748</v>
      </c>
    </row>
    <row r="791" spans="1:1" x14ac:dyDescent="0.2">
      <c r="A791" s="143">
        <v>302</v>
      </c>
    </row>
    <row r="792" spans="1:1" x14ac:dyDescent="0.2">
      <c r="A792" s="143">
        <v>99</v>
      </c>
    </row>
    <row r="793" spans="1:1" x14ac:dyDescent="0.2">
      <c r="A793" s="143">
        <v>176</v>
      </c>
    </row>
    <row r="794" spans="1:1" x14ac:dyDescent="0.2">
      <c r="A794" s="143">
        <v>50</v>
      </c>
    </row>
    <row r="795" spans="1:1" x14ac:dyDescent="0.2">
      <c r="A795" s="143">
        <v>438</v>
      </c>
    </row>
    <row r="796" spans="1:1" x14ac:dyDescent="0.2">
      <c r="A796" s="143">
        <v>442</v>
      </c>
    </row>
    <row r="797" spans="1:1" x14ac:dyDescent="0.2">
      <c r="A797" s="143">
        <v>911</v>
      </c>
    </row>
    <row r="798" spans="1:1" x14ac:dyDescent="0.2">
      <c r="A798" s="143">
        <v>497</v>
      </c>
    </row>
    <row r="799" spans="1:1" x14ac:dyDescent="0.2">
      <c r="A799" s="143">
        <v>50</v>
      </c>
    </row>
    <row r="800" spans="1:1" x14ac:dyDescent="0.2">
      <c r="A800" s="143">
        <v>505</v>
      </c>
    </row>
    <row r="801" spans="1:1" x14ac:dyDescent="0.2">
      <c r="A801" s="143">
        <v>9</v>
      </c>
    </row>
    <row r="802" spans="1:1" x14ac:dyDescent="0.2">
      <c r="A802" s="143">
        <v>422</v>
      </c>
    </row>
    <row r="803" spans="1:1" x14ac:dyDescent="0.2">
      <c r="A803" s="143">
        <v>53</v>
      </c>
    </row>
    <row r="804" spans="1:1" x14ac:dyDescent="0.2">
      <c r="A804" s="143">
        <v>52</v>
      </c>
    </row>
    <row r="805" spans="1:1" x14ac:dyDescent="0.2">
      <c r="A805" s="143">
        <v>237</v>
      </c>
    </row>
    <row r="806" spans="1:1" x14ac:dyDescent="0.2">
      <c r="A806" s="143">
        <v>379</v>
      </c>
    </row>
    <row r="807" spans="1:1" x14ac:dyDescent="0.2">
      <c r="A807" s="143">
        <v>406</v>
      </c>
    </row>
    <row r="808" spans="1:1" x14ac:dyDescent="0.2">
      <c r="A808" s="143">
        <v>56</v>
      </c>
    </row>
    <row r="809" spans="1:1" x14ac:dyDescent="0.2">
      <c r="A809" s="143">
        <v>1080</v>
      </c>
    </row>
    <row r="810" spans="1:1" x14ac:dyDescent="0.2">
      <c r="A810" s="143">
        <v>7</v>
      </c>
    </row>
    <row r="811" spans="1:1" x14ac:dyDescent="0.2">
      <c r="A811" s="143">
        <v>90</v>
      </c>
    </row>
    <row r="812" spans="1:1" x14ac:dyDescent="0.2">
      <c r="A812" s="143">
        <v>493</v>
      </c>
    </row>
    <row r="813" spans="1:1" x14ac:dyDescent="0.2">
      <c r="A813" s="143">
        <v>74</v>
      </c>
    </row>
    <row r="814" spans="1:1" x14ac:dyDescent="0.2">
      <c r="A814" s="143">
        <v>195</v>
      </c>
    </row>
    <row r="815" spans="1:1" x14ac:dyDescent="0.2">
      <c r="A815" s="143">
        <v>54</v>
      </c>
    </row>
    <row r="816" spans="1:1" x14ac:dyDescent="0.2">
      <c r="A816" s="143">
        <v>75</v>
      </c>
    </row>
    <row r="817" spans="1:1" x14ac:dyDescent="0.2">
      <c r="A817" s="143">
        <v>365</v>
      </c>
    </row>
    <row r="818" spans="1:1" x14ac:dyDescent="0.2">
      <c r="A818" s="143">
        <v>383</v>
      </c>
    </row>
    <row r="819" spans="1:1" x14ac:dyDescent="0.2">
      <c r="A819" s="143">
        <v>89</v>
      </c>
    </row>
    <row r="820" spans="1:1" x14ac:dyDescent="0.2">
      <c r="A820" s="143">
        <v>331</v>
      </c>
    </row>
    <row r="821" spans="1:1" x14ac:dyDescent="0.2">
      <c r="A821" s="143">
        <v>429</v>
      </c>
    </row>
    <row r="822" spans="1:1" x14ac:dyDescent="0.2">
      <c r="A822" s="143">
        <v>140</v>
      </c>
    </row>
    <row r="823" spans="1:1" x14ac:dyDescent="0.2">
      <c r="A823" s="143">
        <v>179</v>
      </c>
    </row>
    <row r="824" spans="1:1" x14ac:dyDescent="0.2">
      <c r="A824" s="143">
        <v>132</v>
      </c>
    </row>
    <row r="825" spans="1:1" x14ac:dyDescent="0.2">
      <c r="A825" s="143">
        <v>77</v>
      </c>
    </row>
    <row r="826" spans="1:1" x14ac:dyDescent="0.2">
      <c r="A826" s="143">
        <v>454</v>
      </c>
    </row>
    <row r="827" spans="1:1" x14ac:dyDescent="0.2">
      <c r="A827" s="143">
        <v>492</v>
      </c>
    </row>
    <row r="828" spans="1:1" x14ac:dyDescent="0.2">
      <c r="A828" s="143">
        <v>498</v>
      </c>
    </row>
    <row r="829" spans="1:1" x14ac:dyDescent="0.2">
      <c r="A829" s="143">
        <v>120</v>
      </c>
    </row>
    <row r="830" spans="1:1" x14ac:dyDescent="0.2">
      <c r="A830" s="143">
        <v>126</v>
      </c>
    </row>
    <row r="831" spans="1:1" x14ac:dyDescent="0.2">
      <c r="A831" s="143">
        <v>19</v>
      </c>
    </row>
    <row r="832" spans="1:1" x14ac:dyDescent="0.2">
      <c r="A832" s="143">
        <v>395</v>
      </c>
    </row>
    <row r="833" spans="1:1" x14ac:dyDescent="0.2">
      <c r="A833" s="143">
        <v>497</v>
      </c>
    </row>
    <row r="834" spans="1:1" x14ac:dyDescent="0.2">
      <c r="A834" s="143">
        <v>65</v>
      </c>
    </row>
    <row r="835" spans="1:1" x14ac:dyDescent="0.2">
      <c r="A835" s="143">
        <v>774</v>
      </c>
    </row>
    <row r="836" spans="1:1" x14ac:dyDescent="0.2">
      <c r="A836" s="143">
        <v>1435</v>
      </c>
    </row>
    <row r="837" spans="1:1" x14ac:dyDescent="0.2">
      <c r="A837" s="143">
        <v>117</v>
      </c>
    </row>
    <row r="838" spans="1:1" x14ac:dyDescent="0.2">
      <c r="A838" s="143">
        <v>198</v>
      </c>
    </row>
    <row r="839" spans="1:1" x14ac:dyDescent="0.2">
      <c r="A839" s="143">
        <v>448</v>
      </c>
    </row>
    <row r="840" spans="1:1" x14ac:dyDescent="0.2">
      <c r="A840" s="143">
        <v>52</v>
      </c>
    </row>
    <row r="841" spans="1:1" x14ac:dyDescent="0.2">
      <c r="A841" s="143">
        <v>70</v>
      </c>
    </row>
    <row r="842" spans="1:1" x14ac:dyDescent="0.2">
      <c r="A842" s="143">
        <v>696</v>
      </c>
    </row>
    <row r="843" spans="1:1" x14ac:dyDescent="0.2">
      <c r="A843" s="143">
        <v>100</v>
      </c>
    </row>
    <row r="844" spans="1:1" x14ac:dyDescent="0.2">
      <c r="A844" s="143">
        <v>2916</v>
      </c>
    </row>
    <row r="845" spans="1:1" x14ac:dyDescent="0.2">
      <c r="A845" s="143">
        <v>31</v>
      </c>
    </row>
    <row r="846" spans="1:1" x14ac:dyDescent="0.2">
      <c r="A846" s="143">
        <v>54</v>
      </c>
    </row>
    <row r="847" spans="1:1" x14ac:dyDescent="0.2">
      <c r="A847" s="143">
        <v>124</v>
      </c>
    </row>
    <row r="848" spans="1:1" x14ac:dyDescent="0.2">
      <c r="A848" s="143">
        <v>71</v>
      </c>
    </row>
    <row r="849" spans="1:1" x14ac:dyDescent="0.2">
      <c r="A849" s="143">
        <v>145</v>
      </c>
    </row>
    <row r="850" spans="1:1" x14ac:dyDescent="0.2">
      <c r="A850" s="143">
        <v>186</v>
      </c>
    </row>
    <row r="851" spans="1:1" x14ac:dyDescent="0.2">
      <c r="A851" s="143">
        <v>428</v>
      </c>
    </row>
    <row r="852" spans="1:1" x14ac:dyDescent="0.2">
      <c r="A852" s="143">
        <v>596</v>
      </c>
    </row>
    <row r="853" spans="1:1" x14ac:dyDescent="0.2">
      <c r="A853" s="143">
        <v>142</v>
      </c>
    </row>
    <row r="854" spans="1:1" x14ac:dyDescent="0.2">
      <c r="A854" s="143">
        <v>13</v>
      </c>
    </row>
    <row r="855" spans="1:1" x14ac:dyDescent="0.2">
      <c r="A855" s="143">
        <v>118</v>
      </c>
    </row>
    <row r="856" spans="1:1" x14ac:dyDescent="0.2">
      <c r="A856" s="143">
        <v>448</v>
      </c>
    </row>
    <row r="857" spans="1:1" x14ac:dyDescent="0.2">
      <c r="A857" s="143">
        <v>93</v>
      </c>
    </row>
    <row r="858" spans="1:1" x14ac:dyDescent="0.2">
      <c r="A858" s="143">
        <v>116</v>
      </c>
    </row>
    <row r="859" spans="1:1" x14ac:dyDescent="0.2">
      <c r="A859" s="143">
        <v>39</v>
      </c>
    </row>
    <row r="860" spans="1:1" x14ac:dyDescent="0.2">
      <c r="A860" s="143">
        <v>57</v>
      </c>
    </row>
    <row r="861" spans="1:1" x14ac:dyDescent="0.2">
      <c r="A861" s="143">
        <v>5</v>
      </c>
    </row>
    <row r="862" spans="1:1" x14ac:dyDescent="0.2">
      <c r="A862" s="143">
        <v>130</v>
      </c>
    </row>
    <row r="863" spans="1:1" x14ac:dyDescent="0.2">
      <c r="A863" s="143">
        <v>76</v>
      </c>
    </row>
    <row r="864" spans="1:1" x14ac:dyDescent="0.2">
      <c r="A864" s="143">
        <v>374</v>
      </c>
    </row>
    <row r="865" spans="1:1" x14ac:dyDescent="0.2">
      <c r="A865" s="143">
        <v>98</v>
      </c>
    </row>
    <row r="866" spans="1:1" x14ac:dyDescent="0.2">
      <c r="A866" s="143">
        <v>317</v>
      </c>
    </row>
    <row r="867" spans="1:1" x14ac:dyDescent="0.2">
      <c r="A867" s="143">
        <v>65</v>
      </c>
    </row>
    <row r="868" spans="1:1" x14ac:dyDescent="0.2">
      <c r="A868" s="143">
        <v>239</v>
      </c>
    </row>
    <row r="869" spans="1:1" x14ac:dyDescent="0.2">
      <c r="A869" s="143">
        <v>56</v>
      </c>
    </row>
    <row r="870" spans="1:1" x14ac:dyDescent="0.2">
      <c r="A870" s="143">
        <v>113</v>
      </c>
    </row>
    <row r="871" spans="1:1" x14ac:dyDescent="0.2">
      <c r="A871" s="143">
        <v>127</v>
      </c>
    </row>
    <row r="872" spans="1:1" x14ac:dyDescent="0.2">
      <c r="A872" s="143">
        <v>174</v>
      </c>
    </row>
    <row r="873" spans="1:1" x14ac:dyDescent="0.2">
      <c r="A873" s="143">
        <v>429</v>
      </c>
    </row>
    <row r="874" spans="1:1" x14ac:dyDescent="0.2">
      <c r="A874" s="143">
        <v>69</v>
      </c>
    </row>
    <row r="875" spans="1:1" x14ac:dyDescent="0.2">
      <c r="A875" s="143">
        <v>90</v>
      </c>
    </row>
    <row r="876" spans="1:1" x14ac:dyDescent="0.2">
      <c r="A876" s="143">
        <v>317</v>
      </c>
    </row>
    <row r="877" spans="1:1" x14ac:dyDescent="0.2">
      <c r="A877" s="143">
        <v>52</v>
      </c>
    </row>
    <row r="878" spans="1:1" x14ac:dyDescent="0.2">
      <c r="A878" s="143">
        <v>22</v>
      </c>
    </row>
    <row r="879" spans="1:1" x14ac:dyDescent="0.2">
      <c r="A879" s="143">
        <v>53</v>
      </c>
    </row>
    <row r="880" spans="1:1" x14ac:dyDescent="0.2">
      <c r="A880" s="143">
        <v>95</v>
      </c>
    </row>
    <row r="881" spans="1:1" x14ac:dyDescent="0.2">
      <c r="A881" s="143">
        <v>106</v>
      </c>
    </row>
    <row r="882" spans="1:1" x14ac:dyDescent="0.2">
      <c r="A882" s="143">
        <v>10</v>
      </c>
    </row>
    <row r="883" spans="1:1" x14ac:dyDescent="0.2">
      <c r="A883" s="143">
        <v>84</v>
      </c>
    </row>
    <row r="884" spans="1:1" x14ac:dyDescent="0.2">
      <c r="A884" s="143">
        <v>362</v>
      </c>
    </row>
    <row r="885" spans="1:1" x14ac:dyDescent="0.2">
      <c r="A885" s="143">
        <v>393</v>
      </c>
    </row>
    <row r="886" spans="1:1" x14ac:dyDescent="0.2">
      <c r="A886" s="143">
        <v>15</v>
      </c>
    </row>
    <row r="887" spans="1:1" x14ac:dyDescent="0.2">
      <c r="A887" s="143">
        <v>21</v>
      </c>
    </row>
    <row r="888" spans="1:1" x14ac:dyDescent="0.2">
      <c r="A888" s="143">
        <v>75</v>
      </c>
    </row>
    <row r="889" spans="1:1" x14ac:dyDescent="0.2">
      <c r="A889" s="143">
        <v>85</v>
      </c>
    </row>
    <row r="890" spans="1:1" x14ac:dyDescent="0.2">
      <c r="A890" s="143">
        <v>14</v>
      </c>
    </row>
    <row r="891" spans="1:1" x14ac:dyDescent="0.2">
      <c r="A891" s="143">
        <v>331</v>
      </c>
    </row>
    <row r="892" spans="1:1" x14ac:dyDescent="0.2">
      <c r="A892" s="143">
        <v>249</v>
      </c>
    </row>
    <row r="893" spans="1:1" x14ac:dyDescent="0.2">
      <c r="A893" s="143">
        <v>94</v>
      </c>
    </row>
    <row r="894" spans="1:1" x14ac:dyDescent="0.2">
      <c r="A894" s="143">
        <v>380</v>
      </c>
    </row>
    <row r="895" spans="1:1" x14ac:dyDescent="0.2">
      <c r="A895" s="143">
        <v>244</v>
      </c>
    </row>
    <row r="896" spans="1:1" x14ac:dyDescent="0.2">
      <c r="A896" s="143">
        <v>106</v>
      </c>
    </row>
    <row r="897" spans="1:1" x14ac:dyDescent="0.2">
      <c r="A897" s="143">
        <v>387</v>
      </c>
    </row>
    <row r="898" spans="1:1" x14ac:dyDescent="0.2">
      <c r="A898" s="143">
        <v>18</v>
      </c>
    </row>
    <row r="899" spans="1:1" x14ac:dyDescent="0.2">
      <c r="A899" s="143">
        <v>80</v>
      </c>
    </row>
    <row r="900" spans="1:1" x14ac:dyDescent="0.2">
      <c r="A900" s="143">
        <v>50</v>
      </c>
    </row>
    <row r="901" spans="1:1" x14ac:dyDescent="0.2">
      <c r="A901" s="143">
        <v>365</v>
      </c>
    </row>
    <row r="902" spans="1:1" x14ac:dyDescent="0.2">
      <c r="A902" s="143">
        <v>439</v>
      </c>
    </row>
    <row r="903" spans="1:1" x14ac:dyDescent="0.2">
      <c r="A903" s="143">
        <v>480</v>
      </c>
    </row>
    <row r="904" spans="1:1" x14ac:dyDescent="0.2">
      <c r="A904" s="143">
        <v>474</v>
      </c>
    </row>
    <row r="905" spans="1:1" x14ac:dyDescent="0.2">
      <c r="A905" s="143">
        <v>44</v>
      </c>
    </row>
    <row r="906" spans="1:1" x14ac:dyDescent="0.2">
      <c r="A906" s="143">
        <v>94</v>
      </c>
    </row>
    <row r="907" spans="1:1" x14ac:dyDescent="0.2">
      <c r="A907" s="143">
        <v>86</v>
      </c>
    </row>
    <row r="908" spans="1:1" x14ac:dyDescent="0.2">
      <c r="A908" s="143">
        <v>29</v>
      </c>
    </row>
    <row r="909" spans="1:1" x14ac:dyDescent="0.2">
      <c r="A909" s="143">
        <v>123</v>
      </c>
    </row>
    <row r="910" spans="1:1" x14ac:dyDescent="0.2">
      <c r="A910" s="143">
        <v>220</v>
      </c>
    </row>
    <row r="911" spans="1:1" x14ac:dyDescent="0.2">
      <c r="A911" s="143">
        <v>90</v>
      </c>
    </row>
    <row r="912" spans="1:1" x14ac:dyDescent="0.2">
      <c r="A912" s="143">
        <v>250</v>
      </c>
    </row>
    <row r="913" spans="1:1" x14ac:dyDescent="0.2">
      <c r="A913" s="143">
        <v>62</v>
      </c>
    </row>
    <row r="914" spans="1:1" x14ac:dyDescent="0.2">
      <c r="A914" s="143">
        <v>69</v>
      </c>
    </row>
    <row r="915" spans="1:1" x14ac:dyDescent="0.2">
      <c r="A915" s="143">
        <v>3374</v>
      </c>
    </row>
    <row r="916" spans="1:1" x14ac:dyDescent="0.2">
      <c r="A916" s="143">
        <v>394</v>
      </c>
    </row>
    <row r="917" spans="1:1" x14ac:dyDescent="0.2">
      <c r="A917" s="143">
        <v>37</v>
      </c>
    </row>
    <row r="918" spans="1:1" x14ac:dyDescent="0.2">
      <c r="A918" s="143">
        <v>39</v>
      </c>
    </row>
    <row r="919" spans="1:1" x14ac:dyDescent="0.2">
      <c r="A919" s="143">
        <v>476</v>
      </c>
    </row>
    <row r="920" spans="1:1" x14ac:dyDescent="0.2">
      <c r="A920" s="143">
        <v>61</v>
      </c>
    </row>
    <row r="921" spans="1:1" x14ac:dyDescent="0.2">
      <c r="A921" s="143">
        <v>114</v>
      </c>
    </row>
    <row r="922" spans="1:1" x14ac:dyDescent="0.2">
      <c r="A922" s="143">
        <v>107</v>
      </c>
    </row>
    <row r="923" spans="1:1" x14ac:dyDescent="0.2">
      <c r="A923" s="143">
        <v>405</v>
      </c>
    </row>
    <row r="924" spans="1:1" x14ac:dyDescent="0.2">
      <c r="A924" s="143">
        <v>334</v>
      </c>
    </row>
    <row r="925" spans="1:1" x14ac:dyDescent="0.2">
      <c r="A925" s="143">
        <v>412</v>
      </c>
    </row>
    <row r="926" spans="1:1" x14ac:dyDescent="0.2">
      <c r="A926" s="143">
        <v>27</v>
      </c>
    </row>
    <row r="927" spans="1:1" x14ac:dyDescent="0.2">
      <c r="A927" s="143">
        <v>140</v>
      </c>
    </row>
    <row r="928" spans="1:1" x14ac:dyDescent="0.2">
      <c r="A928" s="143">
        <v>428</v>
      </c>
    </row>
    <row r="929" spans="1:1" x14ac:dyDescent="0.2">
      <c r="A929" s="143">
        <v>75</v>
      </c>
    </row>
    <row r="930" spans="1:1" x14ac:dyDescent="0.2">
      <c r="A930" s="143">
        <v>322</v>
      </c>
    </row>
    <row r="931" spans="1:1" x14ac:dyDescent="0.2">
      <c r="A931" s="143">
        <v>83</v>
      </c>
    </row>
    <row r="932" spans="1:1" x14ac:dyDescent="0.2">
      <c r="A932" s="143">
        <v>2223</v>
      </c>
    </row>
    <row r="933" spans="1:1" x14ac:dyDescent="0.2">
      <c r="A933" s="143">
        <v>94</v>
      </c>
    </row>
    <row r="934" spans="1:1" x14ac:dyDescent="0.2">
      <c r="A934" s="143">
        <v>146</v>
      </c>
    </row>
    <row r="935" spans="1:1" x14ac:dyDescent="0.2">
      <c r="A935" s="143">
        <v>113</v>
      </c>
    </row>
    <row r="936" spans="1:1" x14ac:dyDescent="0.2">
      <c r="A936" s="143">
        <v>113</v>
      </c>
    </row>
    <row r="937" spans="1:1" x14ac:dyDescent="0.2">
      <c r="A937" s="143">
        <v>53</v>
      </c>
    </row>
    <row r="938" spans="1:1" x14ac:dyDescent="0.2">
      <c r="A938" s="143">
        <v>75</v>
      </c>
    </row>
    <row r="939" spans="1:1" x14ac:dyDescent="0.2">
      <c r="A939" s="143">
        <v>124</v>
      </c>
    </row>
    <row r="940" spans="1:1" x14ac:dyDescent="0.2">
      <c r="A940" s="143">
        <v>100</v>
      </c>
    </row>
    <row r="941" spans="1:1" x14ac:dyDescent="0.2">
      <c r="A941" s="143">
        <v>366</v>
      </c>
    </row>
    <row r="942" spans="1:1" x14ac:dyDescent="0.2">
      <c r="A942" s="143">
        <v>36</v>
      </c>
    </row>
    <row r="943" spans="1:1" x14ac:dyDescent="0.2">
      <c r="A943" s="143">
        <v>159</v>
      </c>
    </row>
    <row r="944" spans="1:1" x14ac:dyDescent="0.2">
      <c r="A944" s="143">
        <v>133</v>
      </c>
    </row>
    <row r="945" spans="1:1" x14ac:dyDescent="0.2">
      <c r="A945" s="143">
        <v>159</v>
      </c>
    </row>
    <row r="946" spans="1:1" x14ac:dyDescent="0.2">
      <c r="A946" s="143">
        <v>338</v>
      </c>
    </row>
    <row r="947" spans="1:1" x14ac:dyDescent="0.2">
      <c r="A947" s="143">
        <v>252</v>
      </c>
    </row>
    <row r="948" spans="1:1" x14ac:dyDescent="0.2">
      <c r="A948" s="143">
        <v>143</v>
      </c>
    </row>
    <row r="949" spans="1:1" x14ac:dyDescent="0.2">
      <c r="A949" s="143">
        <v>1594</v>
      </c>
    </row>
    <row r="950" spans="1:1" x14ac:dyDescent="0.2">
      <c r="A950" s="143">
        <v>80</v>
      </c>
    </row>
    <row r="951" spans="1:1" x14ac:dyDescent="0.2">
      <c r="A951" s="143">
        <v>21</v>
      </c>
    </row>
    <row r="952" spans="1:1" x14ac:dyDescent="0.2">
      <c r="A952" s="143">
        <v>50</v>
      </c>
    </row>
    <row r="953" spans="1:1" x14ac:dyDescent="0.2">
      <c r="A953" s="143">
        <v>113</v>
      </c>
    </row>
    <row r="954" spans="1:1" x14ac:dyDescent="0.2">
      <c r="A954" s="143">
        <v>325</v>
      </c>
    </row>
    <row r="955" spans="1:1" x14ac:dyDescent="0.2">
      <c r="A955" s="143">
        <v>443</v>
      </c>
    </row>
    <row r="956" spans="1:1" x14ac:dyDescent="0.2">
      <c r="A956" s="143">
        <v>81</v>
      </c>
    </row>
    <row r="957" spans="1:1" x14ac:dyDescent="0.2">
      <c r="A957" s="143">
        <v>168</v>
      </c>
    </row>
    <row r="958" spans="1:1" x14ac:dyDescent="0.2">
      <c r="A958" s="143">
        <v>174</v>
      </c>
    </row>
    <row r="959" spans="1:1" x14ac:dyDescent="0.2">
      <c r="A959" s="143">
        <v>418</v>
      </c>
    </row>
    <row r="960" spans="1:1" x14ac:dyDescent="0.2">
      <c r="A960" s="143">
        <v>420</v>
      </c>
    </row>
    <row r="961" spans="1:1" x14ac:dyDescent="0.2">
      <c r="A961" s="143">
        <v>454</v>
      </c>
    </row>
    <row r="962" spans="1:1" x14ac:dyDescent="0.2">
      <c r="A962" s="143">
        <v>1436</v>
      </c>
    </row>
    <row r="963" spans="1:1" x14ac:dyDescent="0.2">
      <c r="A963" s="143">
        <v>11</v>
      </c>
    </row>
    <row r="964" spans="1:1" x14ac:dyDescent="0.2">
      <c r="A964" s="143">
        <v>88</v>
      </c>
    </row>
    <row r="965" spans="1:1" x14ac:dyDescent="0.2">
      <c r="A965" s="143">
        <v>253</v>
      </c>
    </row>
    <row r="966" spans="1:1" x14ac:dyDescent="0.2">
      <c r="A966" s="143">
        <v>19</v>
      </c>
    </row>
    <row r="967" spans="1:1" x14ac:dyDescent="0.2">
      <c r="A967" s="143">
        <v>50</v>
      </c>
    </row>
    <row r="968" spans="1:1" x14ac:dyDescent="0.2">
      <c r="A968" s="143">
        <v>89</v>
      </c>
    </row>
    <row r="969" spans="1:1" x14ac:dyDescent="0.2">
      <c r="A969" s="143">
        <v>150</v>
      </c>
    </row>
    <row r="970" spans="1:1" x14ac:dyDescent="0.2">
      <c r="A970" s="143">
        <v>433</v>
      </c>
    </row>
    <row r="971" spans="1:1" x14ac:dyDescent="0.2">
      <c r="A971" s="143">
        <v>189</v>
      </c>
    </row>
    <row r="972" spans="1:1" x14ac:dyDescent="0.2">
      <c r="A972" s="143">
        <v>228</v>
      </c>
    </row>
    <row r="973" spans="1:1" x14ac:dyDescent="0.2">
      <c r="A973" s="143">
        <v>441</v>
      </c>
    </row>
    <row r="974" spans="1:1" x14ac:dyDescent="0.2">
      <c r="A974" s="143">
        <v>52</v>
      </c>
    </row>
    <row r="975" spans="1:1" x14ac:dyDescent="0.2">
      <c r="A975" s="143">
        <v>115</v>
      </c>
    </row>
    <row r="976" spans="1:1" x14ac:dyDescent="0.2">
      <c r="A976" s="143">
        <v>353</v>
      </c>
    </row>
    <row r="977" spans="1:1" x14ac:dyDescent="0.2">
      <c r="A977" s="143">
        <v>272</v>
      </c>
    </row>
    <row r="978" spans="1:1" x14ac:dyDescent="0.2">
      <c r="A978" s="143">
        <v>573</v>
      </c>
    </row>
    <row r="979" spans="1:1" x14ac:dyDescent="0.2">
      <c r="A979" s="143">
        <v>302</v>
      </c>
    </row>
    <row r="980" spans="1:1" x14ac:dyDescent="0.2">
      <c r="A980" s="143">
        <v>1415</v>
      </c>
    </row>
    <row r="981" spans="1:1" x14ac:dyDescent="0.2">
      <c r="A981" s="143">
        <v>1807</v>
      </c>
    </row>
    <row r="982" spans="1:1" x14ac:dyDescent="0.2">
      <c r="A982" s="143">
        <v>472</v>
      </c>
    </row>
    <row r="983" spans="1:1" x14ac:dyDescent="0.2">
      <c r="A983" s="143">
        <v>5</v>
      </c>
    </row>
    <row r="984" spans="1:1" x14ac:dyDescent="0.2">
      <c r="A984" s="143">
        <v>498</v>
      </c>
    </row>
    <row r="985" spans="1:1" x14ac:dyDescent="0.2">
      <c r="A985" s="143">
        <v>186</v>
      </c>
    </row>
    <row r="986" spans="1:1" x14ac:dyDescent="0.2">
      <c r="A986" s="143">
        <v>133</v>
      </c>
    </row>
    <row r="987" spans="1:1" x14ac:dyDescent="0.2">
      <c r="A987" s="143">
        <v>372</v>
      </c>
    </row>
    <row r="988" spans="1:1" x14ac:dyDescent="0.2">
      <c r="A988" s="143">
        <v>393</v>
      </c>
    </row>
    <row r="989" spans="1:1" x14ac:dyDescent="0.2">
      <c r="A989" s="143">
        <v>148</v>
      </c>
    </row>
    <row r="990" spans="1:1" x14ac:dyDescent="0.2">
      <c r="A990" s="143">
        <v>55</v>
      </c>
    </row>
    <row r="991" spans="1:1" x14ac:dyDescent="0.2">
      <c r="A991" s="143">
        <v>57</v>
      </c>
    </row>
    <row r="992" spans="1:1" x14ac:dyDescent="0.2">
      <c r="A992" s="143">
        <v>354</v>
      </c>
    </row>
    <row r="993" spans="1:1" x14ac:dyDescent="0.2">
      <c r="A993" s="143">
        <v>122</v>
      </c>
    </row>
    <row r="994" spans="1:1" x14ac:dyDescent="0.2">
      <c r="A994" s="143">
        <v>171</v>
      </c>
    </row>
    <row r="995" spans="1:1" x14ac:dyDescent="0.2">
      <c r="A995" s="143">
        <v>403</v>
      </c>
    </row>
    <row r="996" spans="1:1" x14ac:dyDescent="0.2">
      <c r="A996" s="143">
        <v>113</v>
      </c>
    </row>
    <row r="997" spans="1:1" x14ac:dyDescent="0.2">
      <c r="A997" s="143">
        <v>500</v>
      </c>
    </row>
    <row r="998" spans="1:1" x14ac:dyDescent="0.2">
      <c r="A998" s="143">
        <v>90</v>
      </c>
    </row>
    <row r="999" spans="1:1" x14ac:dyDescent="0.2">
      <c r="A999" s="143">
        <v>422</v>
      </c>
    </row>
    <row r="1000" spans="1:1" x14ac:dyDescent="0.2">
      <c r="A1000" s="143">
        <v>3630</v>
      </c>
    </row>
    <row r="1001" spans="1:1" x14ac:dyDescent="0.2">
      <c r="A1001" s="143">
        <v>108</v>
      </c>
    </row>
    <row r="1002" spans="1:1" x14ac:dyDescent="0.2">
      <c r="A1002" s="143">
        <v>213</v>
      </c>
    </row>
    <row r="1003" spans="1:1" x14ac:dyDescent="0.2">
      <c r="A1003" s="143">
        <v>451</v>
      </c>
    </row>
    <row r="1004" spans="1:1" x14ac:dyDescent="0.2">
      <c r="A1004" s="143">
        <v>83</v>
      </c>
    </row>
    <row r="1005" spans="1:1" x14ac:dyDescent="0.2">
      <c r="A1005" s="143">
        <v>131</v>
      </c>
    </row>
    <row r="1006" spans="1:1" x14ac:dyDescent="0.2">
      <c r="A1006" s="143">
        <v>140</v>
      </c>
    </row>
    <row r="1007" spans="1:1" x14ac:dyDescent="0.2">
      <c r="A1007" s="143">
        <v>61</v>
      </c>
    </row>
    <row r="1008" spans="1:1" x14ac:dyDescent="0.2">
      <c r="A1008" s="143">
        <v>163</v>
      </c>
    </row>
    <row r="1009" spans="1:1" x14ac:dyDescent="0.2">
      <c r="A1009" s="143">
        <v>1865</v>
      </c>
    </row>
    <row r="1010" spans="1:1" x14ac:dyDescent="0.2">
      <c r="A1010" s="143">
        <v>78</v>
      </c>
    </row>
    <row r="1011" spans="1:1" x14ac:dyDescent="0.2">
      <c r="A1011" s="143">
        <v>431</v>
      </c>
    </row>
    <row r="1012" spans="1:1" x14ac:dyDescent="0.2">
      <c r="A1012" s="143">
        <v>69</v>
      </c>
    </row>
    <row r="1013" spans="1:1" x14ac:dyDescent="0.2">
      <c r="A1013" s="143">
        <v>700</v>
      </c>
    </row>
    <row r="1014" spans="1:1" x14ac:dyDescent="0.2">
      <c r="A1014" s="143">
        <v>335</v>
      </c>
    </row>
    <row r="1015" spans="1:1" x14ac:dyDescent="0.2">
      <c r="A1015" s="143">
        <v>26</v>
      </c>
    </row>
    <row r="1016" spans="1:1" x14ac:dyDescent="0.2">
      <c r="A1016" s="143">
        <v>408</v>
      </c>
    </row>
    <row r="1017" spans="1:1" x14ac:dyDescent="0.2">
      <c r="A1017" s="143">
        <v>424</v>
      </c>
    </row>
    <row r="1018" spans="1:1" x14ac:dyDescent="0.2">
      <c r="A1018" s="143">
        <v>350</v>
      </c>
    </row>
    <row r="1019" spans="1:1" x14ac:dyDescent="0.2">
      <c r="A1019" s="143">
        <v>124</v>
      </c>
    </row>
    <row r="1020" spans="1:1" x14ac:dyDescent="0.2">
      <c r="A1020" s="143">
        <v>1299</v>
      </c>
    </row>
    <row r="1021" spans="1:1" x14ac:dyDescent="0.2">
      <c r="A1021" s="143">
        <v>2398</v>
      </c>
    </row>
    <row r="1022" spans="1:1" x14ac:dyDescent="0.2">
      <c r="A1022" s="143">
        <v>6</v>
      </c>
    </row>
    <row r="1023" spans="1:1" x14ac:dyDescent="0.2">
      <c r="A1023" s="143">
        <v>107</v>
      </c>
    </row>
    <row r="1024" spans="1:1" x14ac:dyDescent="0.2">
      <c r="A1024" s="143">
        <v>194</v>
      </c>
    </row>
    <row r="1025" spans="1:1" x14ac:dyDescent="0.2">
      <c r="A1025" s="143">
        <v>464</v>
      </c>
    </row>
    <row r="1026" spans="1:1" x14ac:dyDescent="0.2">
      <c r="A1026" s="143">
        <v>163</v>
      </c>
    </row>
    <row r="1027" spans="1:1" x14ac:dyDescent="0.2">
      <c r="A1027" s="143">
        <v>450</v>
      </c>
    </row>
    <row r="1028" spans="1:1" x14ac:dyDescent="0.2">
      <c r="A1028" s="143">
        <v>439</v>
      </c>
    </row>
    <row r="1029" spans="1:1" x14ac:dyDescent="0.2">
      <c r="A1029" s="143">
        <v>40</v>
      </c>
    </row>
    <row r="1030" spans="1:1" x14ac:dyDescent="0.2">
      <c r="A1030" s="143">
        <v>356</v>
      </c>
    </row>
    <row r="1031" spans="1:1" x14ac:dyDescent="0.2">
      <c r="A1031" s="143">
        <v>56</v>
      </c>
    </row>
    <row r="1032" spans="1:1" x14ac:dyDescent="0.2">
      <c r="A1032" s="143">
        <v>298</v>
      </c>
    </row>
    <row r="1033" spans="1:1" x14ac:dyDescent="0.2">
      <c r="A1033" s="143">
        <v>368</v>
      </c>
    </row>
    <row r="1034" spans="1:1" x14ac:dyDescent="0.2">
      <c r="A1034" s="143">
        <v>387</v>
      </c>
    </row>
    <row r="1035" spans="1:1" x14ac:dyDescent="0.2">
      <c r="A1035" s="143">
        <v>232</v>
      </c>
    </row>
    <row r="1036" spans="1:1" x14ac:dyDescent="0.2">
      <c r="A1036" s="143">
        <v>488</v>
      </c>
    </row>
    <row r="1037" spans="1:1" x14ac:dyDescent="0.2">
      <c r="A1037" s="143">
        <v>51</v>
      </c>
    </row>
    <row r="1038" spans="1:1" x14ac:dyDescent="0.2">
      <c r="A1038" s="143">
        <v>32</v>
      </c>
    </row>
    <row r="1039" spans="1:1" x14ac:dyDescent="0.2">
      <c r="A1039" s="143">
        <v>267</v>
      </c>
    </row>
    <row r="1040" spans="1:1" x14ac:dyDescent="0.2">
      <c r="A1040" s="143">
        <v>27</v>
      </c>
    </row>
    <row r="1041" spans="1:1" x14ac:dyDescent="0.2">
      <c r="A1041" s="143">
        <v>69</v>
      </c>
    </row>
    <row r="1042" spans="1:1" x14ac:dyDescent="0.2">
      <c r="A1042" s="143">
        <v>483</v>
      </c>
    </row>
    <row r="1043" spans="1:1" x14ac:dyDescent="0.2">
      <c r="A1043" s="143">
        <v>81</v>
      </c>
    </row>
    <row r="1044" spans="1:1" x14ac:dyDescent="0.2">
      <c r="A1044" s="143">
        <v>4</v>
      </c>
    </row>
    <row r="1045" spans="1:1" x14ac:dyDescent="0.2">
      <c r="A1045" s="143">
        <v>15</v>
      </c>
    </row>
    <row r="1046" spans="1:1" x14ac:dyDescent="0.2">
      <c r="A1046" s="143">
        <v>356</v>
      </c>
    </row>
    <row r="1047" spans="1:1" x14ac:dyDescent="0.2">
      <c r="A1047" s="143">
        <v>414</v>
      </c>
    </row>
    <row r="1048" spans="1:1" x14ac:dyDescent="0.2">
      <c r="A1048" s="143">
        <v>411</v>
      </c>
    </row>
    <row r="1049" spans="1:1" x14ac:dyDescent="0.2">
      <c r="A1049" s="143">
        <v>351</v>
      </c>
    </row>
    <row r="1050" spans="1:1" x14ac:dyDescent="0.2">
      <c r="A1050" s="143">
        <v>429</v>
      </c>
    </row>
    <row r="1051" spans="1:1" x14ac:dyDescent="0.2">
      <c r="A1051" s="143">
        <v>347</v>
      </c>
    </row>
    <row r="1052" spans="1:1" x14ac:dyDescent="0.2">
      <c r="A1052" s="143">
        <v>80</v>
      </c>
    </row>
    <row r="1053" spans="1:1" x14ac:dyDescent="0.2">
      <c r="A1053" s="143">
        <v>425</v>
      </c>
    </row>
    <row r="1054" spans="1:1" x14ac:dyDescent="0.2">
      <c r="A1054" s="143">
        <v>10</v>
      </c>
    </row>
    <row r="1055" spans="1:1" x14ac:dyDescent="0.2">
      <c r="A1055" s="143">
        <v>200</v>
      </c>
    </row>
    <row r="1056" spans="1:1" x14ac:dyDescent="0.2">
      <c r="A1056" s="143">
        <v>116</v>
      </c>
    </row>
    <row r="1057" spans="1:1" x14ac:dyDescent="0.2">
      <c r="A1057" s="143">
        <v>75</v>
      </c>
    </row>
    <row r="1058" spans="1:1" x14ac:dyDescent="0.2">
      <c r="A1058" s="143">
        <v>25</v>
      </c>
    </row>
    <row r="1059" spans="1:1" x14ac:dyDescent="0.2">
      <c r="A1059" s="143">
        <v>448</v>
      </c>
    </row>
    <row r="1060" spans="1:1" x14ac:dyDescent="0.2">
      <c r="A1060" s="143">
        <v>453</v>
      </c>
    </row>
    <row r="1061" spans="1:1" x14ac:dyDescent="0.2">
      <c r="A1061" s="143">
        <v>93</v>
      </c>
    </row>
    <row r="1062" spans="1:1" x14ac:dyDescent="0.2">
      <c r="A1062" s="143">
        <v>197</v>
      </c>
    </row>
    <row r="1063" spans="1:1" x14ac:dyDescent="0.2">
      <c r="A1063" s="143">
        <v>137</v>
      </c>
    </row>
    <row r="1064" spans="1:1" x14ac:dyDescent="0.2">
      <c r="A1064" s="143">
        <v>50</v>
      </c>
    </row>
    <row r="1065" spans="1:1" x14ac:dyDescent="0.2">
      <c r="A1065" s="143">
        <v>411</v>
      </c>
    </row>
    <row r="1066" spans="1:1" x14ac:dyDescent="0.2">
      <c r="A1066" s="143">
        <v>1550</v>
      </c>
    </row>
    <row r="1067" spans="1:1" x14ac:dyDescent="0.2">
      <c r="A1067" s="143">
        <v>98</v>
      </c>
    </row>
    <row r="1068" spans="1:1" x14ac:dyDescent="0.2">
      <c r="A1068" s="143">
        <v>98</v>
      </c>
    </row>
    <row r="1069" spans="1:1" x14ac:dyDescent="0.2">
      <c r="A1069" s="143">
        <v>45</v>
      </c>
    </row>
    <row r="1070" spans="1:1" x14ac:dyDescent="0.2">
      <c r="A1070" s="143">
        <v>50</v>
      </c>
    </row>
    <row r="1071" spans="1:1" x14ac:dyDescent="0.2">
      <c r="A1071" s="143">
        <v>121</v>
      </c>
    </row>
    <row r="1072" spans="1:1" x14ac:dyDescent="0.2">
      <c r="A1072" s="143">
        <v>98</v>
      </c>
    </row>
    <row r="1073" spans="1:1" x14ac:dyDescent="0.2">
      <c r="A1073" s="143">
        <v>448</v>
      </c>
    </row>
    <row r="1074" spans="1:1" x14ac:dyDescent="0.2">
      <c r="A1074" s="143">
        <v>99</v>
      </c>
    </row>
    <row r="1075" spans="1:1" x14ac:dyDescent="0.2">
      <c r="A1075" s="143">
        <v>45</v>
      </c>
    </row>
    <row r="1076" spans="1:1" x14ac:dyDescent="0.2">
      <c r="A1076" s="143">
        <v>496</v>
      </c>
    </row>
    <row r="1077" spans="1:1" x14ac:dyDescent="0.2">
      <c r="A1077" s="143">
        <v>10</v>
      </c>
    </row>
    <row r="1078" spans="1:1" x14ac:dyDescent="0.2">
      <c r="A1078" s="143">
        <v>140</v>
      </c>
    </row>
    <row r="1079" spans="1:1" x14ac:dyDescent="0.2">
      <c r="A1079" s="143">
        <v>146</v>
      </c>
    </row>
    <row r="1080" spans="1:1" x14ac:dyDescent="0.2">
      <c r="A1080" s="143">
        <v>228</v>
      </c>
    </row>
    <row r="1081" spans="1:1" x14ac:dyDescent="0.2">
      <c r="A1081" s="143">
        <v>321</v>
      </c>
    </row>
    <row r="1082" spans="1:1" x14ac:dyDescent="0.2">
      <c r="A1082" s="143">
        <v>35</v>
      </c>
    </row>
    <row r="1083" spans="1:1" x14ac:dyDescent="0.2">
      <c r="A1083" s="143">
        <v>63</v>
      </c>
    </row>
    <row r="1084" spans="1:1" x14ac:dyDescent="0.2">
      <c r="A1084" s="143">
        <v>485</v>
      </c>
    </row>
    <row r="1085" spans="1:1" x14ac:dyDescent="0.2">
      <c r="A1085" s="143">
        <v>116</v>
      </c>
    </row>
    <row r="1086" spans="1:1" x14ac:dyDescent="0.2">
      <c r="A1086" s="143">
        <v>167</v>
      </c>
    </row>
    <row r="1087" spans="1:1" x14ac:dyDescent="0.2">
      <c r="A1087" s="143">
        <v>99</v>
      </c>
    </row>
    <row r="1088" spans="1:1" x14ac:dyDescent="0.2">
      <c r="A1088" s="143">
        <v>108</v>
      </c>
    </row>
    <row r="1089" spans="1:1" x14ac:dyDescent="0.2">
      <c r="A1089" s="143">
        <v>137</v>
      </c>
    </row>
    <row r="1090" spans="1:1" x14ac:dyDescent="0.2">
      <c r="A1090" s="143">
        <v>64</v>
      </c>
    </row>
    <row r="1091" spans="1:1" x14ac:dyDescent="0.2">
      <c r="A1091" s="143">
        <v>20</v>
      </c>
    </row>
    <row r="1092" spans="1:1" x14ac:dyDescent="0.2">
      <c r="A1092" s="143">
        <v>8</v>
      </c>
    </row>
    <row r="1093" spans="1:1" x14ac:dyDescent="0.2">
      <c r="A1093" s="143">
        <v>43</v>
      </c>
    </row>
    <row r="1094" spans="1:1" x14ac:dyDescent="0.2">
      <c r="A1094" s="143">
        <v>118</v>
      </c>
    </row>
    <row r="1095" spans="1:1" x14ac:dyDescent="0.2">
      <c r="A1095" s="143">
        <v>135</v>
      </c>
    </row>
    <row r="1096" spans="1:1" x14ac:dyDescent="0.2">
      <c r="A1096" s="143">
        <v>851</v>
      </c>
    </row>
    <row r="1097" spans="1:1" x14ac:dyDescent="0.2">
      <c r="A1097" s="143">
        <v>203</v>
      </c>
    </row>
    <row r="1098" spans="1:1" x14ac:dyDescent="0.2">
      <c r="A1098" s="143">
        <v>2198</v>
      </c>
    </row>
    <row r="1099" spans="1:1" x14ac:dyDescent="0.2">
      <c r="A1099" s="143">
        <v>86</v>
      </c>
    </row>
    <row r="1100" spans="1:1" x14ac:dyDescent="0.2">
      <c r="A1100" s="143">
        <v>470</v>
      </c>
    </row>
    <row r="1101" spans="1:1" x14ac:dyDescent="0.2">
      <c r="A1101" s="143">
        <v>471</v>
      </c>
    </row>
    <row r="1102" spans="1:1" x14ac:dyDescent="0.2">
      <c r="A1102" s="143">
        <v>2914</v>
      </c>
    </row>
    <row r="1103" spans="1:1" x14ac:dyDescent="0.2">
      <c r="A1103" s="143">
        <v>2</v>
      </c>
    </row>
    <row r="1104" spans="1:1" x14ac:dyDescent="0.2">
      <c r="A1104" s="143">
        <v>84</v>
      </c>
    </row>
    <row r="1105" spans="1:1" x14ac:dyDescent="0.2">
      <c r="A1105" s="143">
        <v>209</v>
      </c>
    </row>
    <row r="1106" spans="1:1" x14ac:dyDescent="0.2">
      <c r="A1106" s="143">
        <v>398</v>
      </c>
    </row>
    <row r="1107" spans="1:1" x14ac:dyDescent="0.2">
      <c r="A1107" s="143">
        <v>399</v>
      </c>
    </row>
    <row r="1108" spans="1:1" x14ac:dyDescent="0.2">
      <c r="A1108" s="143">
        <v>277</v>
      </c>
    </row>
    <row r="1109" spans="1:1" x14ac:dyDescent="0.2">
      <c r="A1109" s="143">
        <v>138</v>
      </c>
    </row>
    <row r="1110" spans="1:1" x14ac:dyDescent="0.2">
      <c r="A1110" s="143">
        <v>72</v>
      </c>
    </row>
    <row r="1111" spans="1:1" x14ac:dyDescent="0.2">
      <c r="A1111" s="143">
        <v>100</v>
      </c>
    </row>
    <row r="1112" spans="1:1" x14ac:dyDescent="0.2">
      <c r="A1112" s="143">
        <v>412</v>
      </c>
    </row>
    <row r="1113" spans="1:1" x14ac:dyDescent="0.2">
      <c r="A1113" s="143">
        <v>43</v>
      </c>
    </row>
    <row r="1114" spans="1:1" x14ac:dyDescent="0.2">
      <c r="A1114" s="143">
        <v>79</v>
      </c>
    </row>
    <row r="1115" spans="1:1" x14ac:dyDescent="0.2">
      <c r="A1115" s="143">
        <v>60</v>
      </c>
    </row>
    <row r="1116" spans="1:1" x14ac:dyDescent="0.2">
      <c r="A1116" s="143">
        <v>87</v>
      </c>
    </row>
    <row r="1117" spans="1:1" x14ac:dyDescent="0.2">
      <c r="A1117" s="143">
        <v>54</v>
      </c>
    </row>
    <row r="1118" spans="1:1" x14ac:dyDescent="0.2">
      <c r="A1118" s="143">
        <v>93</v>
      </c>
    </row>
    <row r="1119" spans="1:1" x14ac:dyDescent="0.2">
      <c r="A1119" s="143">
        <v>152</v>
      </c>
    </row>
    <row r="1120" spans="1:1" x14ac:dyDescent="0.2">
      <c r="A1120" s="143">
        <v>405</v>
      </c>
    </row>
    <row r="1121" spans="1:1" x14ac:dyDescent="0.2">
      <c r="A1121" s="143">
        <v>106</v>
      </c>
    </row>
    <row r="1122" spans="1:1" x14ac:dyDescent="0.2">
      <c r="A1122" s="143">
        <v>80</v>
      </c>
    </row>
    <row r="1123" spans="1:1" x14ac:dyDescent="0.2">
      <c r="A1123" s="143">
        <v>52</v>
      </c>
    </row>
    <row r="1124" spans="1:1" x14ac:dyDescent="0.2">
      <c r="A1124" s="143">
        <v>81</v>
      </c>
    </row>
    <row r="1125" spans="1:1" x14ac:dyDescent="0.2">
      <c r="A1125" s="143">
        <v>117</v>
      </c>
    </row>
    <row r="1126" spans="1:1" x14ac:dyDescent="0.2">
      <c r="A1126" s="143">
        <v>82</v>
      </c>
    </row>
    <row r="1127" spans="1:1" x14ac:dyDescent="0.2">
      <c r="A1127" s="143">
        <v>98</v>
      </c>
    </row>
    <row r="1128" spans="1:1" x14ac:dyDescent="0.2">
      <c r="A1128" s="143">
        <v>120</v>
      </c>
    </row>
    <row r="1129" spans="1:1" x14ac:dyDescent="0.2">
      <c r="A1129" s="143">
        <v>69</v>
      </c>
    </row>
    <row r="1130" spans="1:1" x14ac:dyDescent="0.2">
      <c r="A1130" s="143">
        <v>60</v>
      </c>
    </row>
    <row r="1131" spans="1:1" x14ac:dyDescent="0.2">
      <c r="A1131" s="143">
        <v>363</v>
      </c>
    </row>
    <row r="1132" spans="1:1" x14ac:dyDescent="0.2">
      <c r="A1132" s="143">
        <v>250</v>
      </c>
    </row>
    <row r="1133" spans="1:1" x14ac:dyDescent="0.2">
      <c r="A1133" s="143">
        <v>392</v>
      </c>
    </row>
    <row r="1134" spans="1:1" x14ac:dyDescent="0.2">
      <c r="A1134" s="143">
        <v>58</v>
      </c>
    </row>
    <row r="1135" spans="1:1" x14ac:dyDescent="0.2">
      <c r="A1135" s="143">
        <v>1</v>
      </c>
    </row>
    <row r="1136" spans="1:1" x14ac:dyDescent="0.2">
      <c r="A1136" s="143">
        <v>85</v>
      </c>
    </row>
    <row r="1137" spans="1:1" x14ac:dyDescent="0.2">
      <c r="A1137" s="143">
        <v>355</v>
      </c>
    </row>
    <row r="1138" spans="1:1" x14ac:dyDescent="0.2">
      <c r="A1138" s="143">
        <v>435</v>
      </c>
    </row>
    <row r="1139" spans="1:1" x14ac:dyDescent="0.2">
      <c r="A1139" s="143">
        <v>410</v>
      </c>
    </row>
    <row r="1140" spans="1:1" x14ac:dyDescent="0.2">
      <c r="A1140" s="143">
        <v>2754</v>
      </c>
    </row>
    <row r="1141" spans="1:1" x14ac:dyDescent="0.2">
      <c r="A1141" s="143">
        <v>146</v>
      </c>
    </row>
    <row r="1142" spans="1:1" x14ac:dyDescent="0.2">
      <c r="A1142" s="143">
        <v>487</v>
      </c>
    </row>
    <row r="1143" spans="1:1" x14ac:dyDescent="0.2">
      <c r="A1143" s="143">
        <v>50</v>
      </c>
    </row>
    <row r="1144" spans="1:1" x14ac:dyDescent="0.2">
      <c r="A1144" s="143">
        <v>94</v>
      </c>
    </row>
    <row r="1145" spans="1:1" x14ac:dyDescent="0.2">
      <c r="A1145" s="143">
        <v>178</v>
      </c>
    </row>
    <row r="1146" spans="1:1" x14ac:dyDescent="0.2">
      <c r="A1146" s="143">
        <v>187</v>
      </c>
    </row>
    <row r="1147" spans="1:1" x14ac:dyDescent="0.2">
      <c r="A1147" s="143">
        <v>39</v>
      </c>
    </row>
    <row r="1148" spans="1:1" x14ac:dyDescent="0.2">
      <c r="A1148" s="143">
        <v>63</v>
      </c>
    </row>
    <row r="1149" spans="1:1" x14ac:dyDescent="0.2">
      <c r="A1149" s="143">
        <v>112</v>
      </c>
    </row>
    <row r="1150" spans="1:1" x14ac:dyDescent="0.2">
      <c r="A1150" s="143">
        <v>112</v>
      </c>
    </row>
    <row r="1151" spans="1:1" x14ac:dyDescent="0.2">
      <c r="A1151" s="143">
        <v>457</v>
      </c>
    </row>
    <row r="1152" spans="1:1" x14ac:dyDescent="0.2">
      <c r="A1152" s="143">
        <v>25</v>
      </c>
    </row>
    <row r="1153" spans="1:1" x14ac:dyDescent="0.2">
      <c r="A1153" s="143">
        <v>146</v>
      </c>
    </row>
    <row r="1154" spans="1:1" x14ac:dyDescent="0.2">
      <c r="A1154" s="143">
        <v>65</v>
      </c>
    </row>
    <row r="1155" spans="1:1" x14ac:dyDescent="0.2">
      <c r="A1155" s="143">
        <v>130</v>
      </c>
    </row>
    <row r="1156" spans="1:1" x14ac:dyDescent="0.2">
      <c r="A1156" s="143">
        <v>432</v>
      </c>
    </row>
    <row r="1157" spans="1:1" x14ac:dyDescent="0.2">
      <c r="A1157" s="143">
        <v>429</v>
      </c>
    </row>
    <row r="1158" spans="1:1" x14ac:dyDescent="0.2">
      <c r="A1158" s="143">
        <v>2259</v>
      </c>
    </row>
    <row r="1159" spans="1:1" x14ac:dyDescent="0.2">
      <c r="A1159" s="143">
        <v>470</v>
      </c>
    </row>
    <row r="1160" spans="1:1" x14ac:dyDescent="0.2">
      <c r="A1160" s="143">
        <v>115</v>
      </c>
    </row>
    <row r="1161" spans="1:1" x14ac:dyDescent="0.2">
      <c r="A1161" s="143">
        <v>165</v>
      </c>
    </row>
    <row r="1162" spans="1:1" x14ac:dyDescent="0.2">
      <c r="A1162" s="143">
        <v>438</v>
      </c>
    </row>
    <row r="1163" spans="1:1" x14ac:dyDescent="0.2">
      <c r="A1163" s="143">
        <v>400</v>
      </c>
    </row>
    <row r="1164" spans="1:1" x14ac:dyDescent="0.2">
      <c r="A1164" s="143">
        <v>174</v>
      </c>
    </row>
    <row r="1165" spans="1:1" x14ac:dyDescent="0.2">
      <c r="A1165" s="143">
        <v>361</v>
      </c>
    </row>
    <row r="1166" spans="1:1" x14ac:dyDescent="0.2">
      <c r="A1166" s="143">
        <v>3104</v>
      </c>
    </row>
    <row r="1167" spans="1:1" x14ac:dyDescent="0.2">
      <c r="A1167" s="143">
        <v>38</v>
      </c>
    </row>
    <row r="1168" spans="1:1" x14ac:dyDescent="0.2">
      <c r="A1168" s="143">
        <v>45</v>
      </c>
    </row>
    <row r="1169" spans="1:1" x14ac:dyDescent="0.2">
      <c r="A1169" s="143">
        <v>98</v>
      </c>
    </row>
    <row r="1170" spans="1:1" x14ac:dyDescent="0.2">
      <c r="A1170" s="143">
        <v>147</v>
      </c>
    </row>
    <row r="1171" spans="1:1" x14ac:dyDescent="0.2">
      <c r="A1171" s="143">
        <v>37</v>
      </c>
    </row>
    <row r="1172" spans="1:1" x14ac:dyDescent="0.2">
      <c r="A1172" s="143">
        <v>33</v>
      </c>
    </row>
    <row r="1173" spans="1:1" x14ac:dyDescent="0.2">
      <c r="A1173" s="143">
        <v>52</v>
      </c>
    </row>
    <row r="1174" spans="1:1" x14ac:dyDescent="0.2">
      <c r="A1174" s="143">
        <v>440</v>
      </c>
    </row>
    <row r="1175" spans="1:1" x14ac:dyDescent="0.2">
      <c r="A1175" s="143">
        <v>1066</v>
      </c>
    </row>
    <row r="1176" spans="1:1" x14ac:dyDescent="0.2">
      <c r="A1176" s="143">
        <v>91</v>
      </c>
    </row>
    <row r="1177" spans="1:1" x14ac:dyDescent="0.2">
      <c r="A1177" s="143">
        <v>211</v>
      </c>
    </row>
    <row r="1178" spans="1:1" x14ac:dyDescent="0.2">
      <c r="A1178" s="143">
        <v>54</v>
      </c>
    </row>
    <row r="1179" spans="1:1" x14ac:dyDescent="0.2">
      <c r="A1179" s="143">
        <v>362</v>
      </c>
    </row>
    <row r="1180" spans="1:1" x14ac:dyDescent="0.2">
      <c r="A1180" s="143">
        <v>16</v>
      </c>
    </row>
    <row r="1181" spans="1:1" x14ac:dyDescent="0.2">
      <c r="A1181" s="143">
        <v>143</v>
      </c>
    </row>
    <row r="1182" spans="1:1" x14ac:dyDescent="0.2">
      <c r="A1182" s="143">
        <v>2092</v>
      </c>
    </row>
    <row r="1183" spans="1:1" x14ac:dyDescent="0.2">
      <c r="A1183" s="143">
        <v>210</v>
      </c>
    </row>
    <row r="1184" spans="1:1" x14ac:dyDescent="0.2">
      <c r="A1184" s="143">
        <v>101</v>
      </c>
    </row>
    <row r="1185" spans="1:1" x14ac:dyDescent="0.2">
      <c r="A1185" s="143">
        <v>492</v>
      </c>
    </row>
    <row r="1186" spans="1:1" x14ac:dyDescent="0.2">
      <c r="A1186" s="143">
        <v>3741</v>
      </c>
    </row>
    <row r="1187" spans="1:1" x14ac:dyDescent="0.2">
      <c r="A1187" s="143">
        <v>205</v>
      </c>
    </row>
    <row r="1188" spans="1:1" x14ac:dyDescent="0.2">
      <c r="A1188" s="143">
        <v>50</v>
      </c>
    </row>
    <row r="1189" spans="1:1" x14ac:dyDescent="0.2">
      <c r="A1189" s="143">
        <v>60</v>
      </c>
    </row>
    <row r="1190" spans="1:1" x14ac:dyDescent="0.2">
      <c r="A1190" s="143">
        <v>90</v>
      </c>
    </row>
    <row r="1191" spans="1:1" x14ac:dyDescent="0.2">
      <c r="A1191" s="143">
        <v>463</v>
      </c>
    </row>
    <row r="1192" spans="1:1" x14ac:dyDescent="0.2">
      <c r="A1192" s="143">
        <v>445</v>
      </c>
    </row>
    <row r="1193" spans="1:1" x14ac:dyDescent="0.2">
      <c r="A1193" s="143">
        <v>34</v>
      </c>
    </row>
    <row r="1194" spans="1:1" x14ac:dyDescent="0.2">
      <c r="A1194" s="143">
        <v>314</v>
      </c>
    </row>
    <row r="1195" spans="1:1" x14ac:dyDescent="0.2">
      <c r="A1195" s="143">
        <v>419</v>
      </c>
    </row>
    <row r="1196" spans="1:1" x14ac:dyDescent="0.2">
      <c r="A1196" s="143">
        <v>450</v>
      </c>
    </row>
    <row r="1197" spans="1:1" x14ac:dyDescent="0.2">
      <c r="A1197" s="143">
        <v>75</v>
      </c>
    </row>
    <row r="1198" spans="1:1" x14ac:dyDescent="0.2">
      <c r="A1198" s="143">
        <v>85</v>
      </c>
    </row>
    <row r="1199" spans="1:1" x14ac:dyDescent="0.2">
      <c r="A1199" s="143">
        <v>220</v>
      </c>
    </row>
    <row r="1200" spans="1:1" x14ac:dyDescent="0.2">
      <c r="A1200" s="143">
        <v>499</v>
      </c>
    </row>
    <row r="1201" spans="1:1" x14ac:dyDescent="0.2">
      <c r="A1201" s="143">
        <v>493</v>
      </c>
    </row>
    <row r="1202" spans="1:1" x14ac:dyDescent="0.2">
      <c r="A1202" s="143">
        <v>169</v>
      </c>
    </row>
    <row r="1203" spans="1:1" x14ac:dyDescent="0.2">
      <c r="A1203" s="143">
        <v>57</v>
      </c>
    </row>
    <row r="1204" spans="1:1" x14ac:dyDescent="0.2">
      <c r="A1204" s="143">
        <v>91</v>
      </c>
    </row>
    <row r="1205" spans="1:1" x14ac:dyDescent="0.2">
      <c r="A1205" s="143">
        <v>4</v>
      </c>
    </row>
    <row r="1206" spans="1:1" x14ac:dyDescent="0.2">
      <c r="A1206" s="143">
        <v>104</v>
      </c>
    </row>
    <row r="1207" spans="1:1" x14ac:dyDescent="0.2">
      <c r="A1207" s="143">
        <v>467</v>
      </c>
    </row>
    <row r="1208" spans="1:1" x14ac:dyDescent="0.2">
      <c r="A1208" s="143">
        <v>408</v>
      </c>
    </row>
    <row r="1209" spans="1:1" x14ac:dyDescent="0.2">
      <c r="A1209" s="143">
        <v>116</v>
      </c>
    </row>
    <row r="1210" spans="1:1" x14ac:dyDescent="0.2">
      <c r="A1210" s="143">
        <v>4</v>
      </c>
    </row>
    <row r="1211" spans="1:1" x14ac:dyDescent="0.2">
      <c r="A1211" s="143">
        <v>5</v>
      </c>
    </row>
    <row r="1212" spans="1:1" x14ac:dyDescent="0.2">
      <c r="A1212" s="143">
        <v>82</v>
      </c>
    </row>
    <row r="1213" spans="1:1" x14ac:dyDescent="0.2">
      <c r="A1213" s="143">
        <v>122</v>
      </c>
    </row>
    <row r="1214" spans="1:1" x14ac:dyDescent="0.2">
      <c r="A1214" s="143">
        <v>383</v>
      </c>
    </row>
    <row r="1215" spans="1:1" x14ac:dyDescent="0.2">
      <c r="A1215" s="143">
        <v>419</v>
      </c>
    </row>
    <row r="1216" spans="1:1" x14ac:dyDescent="0.2">
      <c r="A1216" s="143">
        <v>90</v>
      </c>
    </row>
    <row r="1217" spans="1:1" x14ac:dyDescent="0.2">
      <c r="A1217" s="143">
        <v>99</v>
      </c>
    </row>
    <row r="1218" spans="1:1" x14ac:dyDescent="0.2">
      <c r="A1218" s="143">
        <v>350</v>
      </c>
    </row>
    <row r="1219" spans="1:1" x14ac:dyDescent="0.2">
      <c r="A1219" s="143">
        <v>379</v>
      </c>
    </row>
    <row r="1220" spans="1:1" x14ac:dyDescent="0.2">
      <c r="A1220" s="143">
        <v>469</v>
      </c>
    </row>
    <row r="1221" spans="1:1" x14ac:dyDescent="0.2">
      <c r="A1221" s="143">
        <v>187</v>
      </c>
    </row>
    <row r="1222" spans="1:1" x14ac:dyDescent="0.2">
      <c r="A1222" s="143">
        <v>360</v>
      </c>
    </row>
    <row r="1223" spans="1:1" x14ac:dyDescent="0.2">
      <c r="A1223" s="143">
        <v>53</v>
      </c>
    </row>
    <row r="1224" spans="1:1" x14ac:dyDescent="0.2">
      <c r="A1224" s="143">
        <v>78</v>
      </c>
    </row>
    <row r="1225" spans="1:1" x14ac:dyDescent="0.2">
      <c r="A1225" s="143">
        <v>147</v>
      </c>
    </row>
    <row r="1226" spans="1:1" x14ac:dyDescent="0.2">
      <c r="A1226" s="143">
        <v>54</v>
      </c>
    </row>
    <row r="1227" spans="1:1" x14ac:dyDescent="0.2">
      <c r="A1227" s="143">
        <v>456</v>
      </c>
    </row>
    <row r="1228" spans="1:1" x14ac:dyDescent="0.2">
      <c r="A1228" s="143">
        <v>482</v>
      </c>
    </row>
    <row r="1229" spans="1:1" x14ac:dyDescent="0.2">
      <c r="A1229" s="143">
        <v>117</v>
      </c>
    </row>
    <row r="1230" spans="1:1" x14ac:dyDescent="0.2">
      <c r="A1230" s="143">
        <v>354</v>
      </c>
    </row>
    <row r="1231" spans="1:1" x14ac:dyDescent="0.2">
      <c r="A1231" s="143">
        <v>357</v>
      </c>
    </row>
    <row r="1232" spans="1:1" x14ac:dyDescent="0.2">
      <c r="A1232" s="143">
        <v>1302</v>
      </c>
    </row>
    <row r="1233" spans="1:1" x14ac:dyDescent="0.2">
      <c r="A1233" s="143">
        <v>214</v>
      </c>
    </row>
    <row r="1234" spans="1:1" x14ac:dyDescent="0.2">
      <c r="A1234" s="143">
        <v>93</v>
      </c>
    </row>
    <row r="1235" spans="1:1" x14ac:dyDescent="0.2">
      <c r="A1235" s="143">
        <v>75</v>
      </c>
    </row>
    <row r="1236" spans="1:1" x14ac:dyDescent="0.2">
      <c r="A1236" s="143">
        <v>103</v>
      </c>
    </row>
    <row r="1237" spans="1:1" x14ac:dyDescent="0.2">
      <c r="A1237" s="143">
        <v>1</v>
      </c>
    </row>
    <row r="1238" spans="1:1" x14ac:dyDescent="0.2">
      <c r="A1238" s="143">
        <v>99</v>
      </c>
    </row>
    <row r="1239" spans="1:1" x14ac:dyDescent="0.2">
      <c r="A1239" s="143">
        <v>151</v>
      </c>
    </row>
    <row r="1240" spans="1:1" x14ac:dyDescent="0.2">
      <c r="A1240" s="143">
        <v>185</v>
      </c>
    </row>
    <row r="1241" spans="1:1" x14ac:dyDescent="0.2">
      <c r="A1241" s="143">
        <v>106</v>
      </c>
    </row>
    <row r="1242" spans="1:1" x14ac:dyDescent="0.2">
      <c r="A1242" s="143">
        <v>469</v>
      </c>
    </row>
    <row r="1243" spans="1:1" x14ac:dyDescent="0.2">
      <c r="A1243" s="143">
        <v>126</v>
      </c>
    </row>
    <row r="1244" spans="1:1" x14ac:dyDescent="0.2">
      <c r="A1244" s="143">
        <v>350</v>
      </c>
    </row>
    <row r="1245" spans="1:1" x14ac:dyDescent="0.2">
      <c r="A1245" s="143">
        <v>85</v>
      </c>
    </row>
    <row r="1246" spans="1:1" x14ac:dyDescent="0.2">
      <c r="A1246" s="143">
        <v>85</v>
      </c>
    </row>
    <row r="1247" spans="1:1" x14ac:dyDescent="0.2">
      <c r="A1247" s="143">
        <v>127</v>
      </c>
    </row>
    <row r="1248" spans="1:1" x14ac:dyDescent="0.2">
      <c r="A1248" s="143">
        <v>129</v>
      </c>
    </row>
    <row r="1249" spans="1:1" x14ac:dyDescent="0.2">
      <c r="A1249" s="143">
        <v>3135</v>
      </c>
    </row>
    <row r="1250" spans="1:1" x14ac:dyDescent="0.2">
      <c r="A1250" s="143">
        <v>20</v>
      </c>
    </row>
    <row r="1251" spans="1:1" x14ac:dyDescent="0.2">
      <c r="A1251" s="143">
        <v>67</v>
      </c>
    </row>
    <row r="1252" spans="1:1" x14ac:dyDescent="0.2">
      <c r="A1252" s="143">
        <v>180</v>
      </c>
    </row>
    <row r="1253" spans="1:1" x14ac:dyDescent="0.2">
      <c r="A1253" s="143">
        <v>203</v>
      </c>
    </row>
    <row r="1254" spans="1:1" x14ac:dyDescent="0.2">
      <c r="A1254" s="143">
        <v>407</v>
      </c>
    </row>
    <row r="1255" spans="1:1" x14ac:dyDescent="0.2">
      <c r="A1255" s="143">
        <v>161</v>
      </c>
    </row>
    <row r="1256" spans="1:1" x14ac:dyDescent="0.2">
      <c r="A1256" s="143">
        <v>554</v>
      </c>
    </row>
    <row r="1257" spans="1:1" x14ac:dyDescent="0.2">
      <c r="A1257" s="143">
        <v>394</v>
      </c>
    </row>
    <row r="1258" spans="1:1" x14ac:dyDescent="0.2">
      <c r="A1258" s="143">
        <v>500</v>
      </c>
    </row>
    <row r="1259" spans="1:1" x14ac:dyDescent="0.2">
      <c r="A1259" s="143">
        <v>177</v>
      </c>
    </row>
    <row r="1260" spans="1:1" x14ac:dyDescent="0.2">
      <c r="A1260" s="143">
        <v>410</v>
      </c>
    </row>
    <row r="1261" spans="1:1" x14ac:dyDescent="0.2">
      <c r="A1261" s="143">
        <v>34</v>
      </c>
    </row>
    <row r="1262" spans="1:1" x14ac:dyDescent="0.2">
      <c r="A1262" s="143">
        <v>358</v>
      </c>
    </row>
    <row r="1263" spans="1:1" x14ac:dyDescent="0.2">
      <c r="A1263" s="143">
        <v>195</v>
      </c>
    </row>
    <row r="1264" spans="1:1" x14ac:dyDescent="0.2">
      <c r="A1264" s="143">
        <v>407</v>
      </c>
    </row>
    <row r="1265" spans="1:1" x14ac:dyDescent="0.2">
      <c r="A1265" s="143">
        <v>416</v>
      </c>
    </row>
    <row r="1266" spans="1:1" x14ac:dyDescent="0.2">
      <c r="A1266" s="143">
        <v>3416</v>
      </c>
    </row>
    <row r="1267" spans="1:1" x14ac:dyDescent="0.2">
      <c r="A1267" s="143">
        <v>93</v>
      </c>
    </row>
    <row r="1268" spans="1:1" x14ac:dyDescent="0.2">
      <c r="A1268" s="143">
        <v>81</v>
      </c>
    </row>
    <row r="1269" spans="1:1" x14ac:dyDescent="0.2">
      <c r="A1269" s="143">
        <v>425</v>
      </c>
    </row>
    <row r="1270" spans="1:1" x14ac:dyDescent="0.2">
      <c r="A1270" s="143">
        <v>349</v>
      </c>
    </row>
    <row r="1271" spans="1:1" x14ac:dyDescent="0.2">
      <c r="A1271" s="143">
        <v>369</v>
      </c>
    </row>
    <row r="1272" spans="1:1" x14ac:dyDescent="0.2">
      <c r="A1272" s="143">
        <v>474</v>
      </c>
    </row>
    <row r="1273" spans="1:1" x14ac:dyDescent="0.2">
      <c r="A1273" s="143">
        <v>6</v>
      </c>
    </row>
    <row r="1274" spans="1:1" x14ac:dyDescent="0.2">
      <c r="A1274" s="143">
        <v>448</v>
      </c>
    </row>
    <row r="1275" spans="1:1" x14ac:dyDescent="0.2">
      <c r="A1275" s="143">
        <v>402</v>
      </c>
    </row>
    <row r="1276" spans="1:1" x14ac:dyDescent="0.2">
      <c r="A1276" s="143">
        <v>82</v>
      </c>
    </row>
    <row r="1277" spans="1:1" x14ac:dyDescent="0.2">
      <c r="A1277" s="143">
        <v>416</v>
      </c>
    </row>
    <row r="1278" spans="1:1" x14ac:dyDescent="0.2">
      <c r="A1278" s="143">
        <v>58</v>
      </c>
    </row>
    <row r="1279" spans="1:1" x14ac:dyDescent="0.2">
      <c r="A1279" s="143">
        <v>191</v>
      </c>
    </row>
    <row r="1280" spans="1:1" x14ac:dyDescent="0.2">
      <c r="A1280" s="143">
        <v>491</v>
      </c>
    </row>
    <row r="1281" spans="1:1" x14ac:dyDescent="0.2">
      <c r="A1281" s="143">
        <v>76</v>
      </c>
    </row>
    <row r="1282" spans="1:1" x14ac:dyDescent="0.2">
      <c r="A1282" s="143">
        <v>764</v>
      </c>
    </row>
    <row r="1283" spans="1:1" x14ac:dyDescent="0.2">
      <c r="A1283" s="143">
        <v>247</v>
      </c>
    </row>
    <row r="1284" spans="1:1" x14ac:dyDescent="0.2">
      <c r="A1284" s="143">
        <v>494</v>
      </c>
    </row>
    <row r="1285" spans="1:1" x14ac:dyDescent="0.2">
      <c r="A1285" s="143">
        <v>390</v>
      </c>
    </row>
    <row r="1286" spans="1:1" x14ac:dyDescent="0.2">
      <c r="A1286" s="143">
        <v>439</v>
      </c>
    </row>
    <row r="1287" spans="1:1" x14ac:dyDescent="0.2">
      <c r="A1287" s="143">
        <v>22</v>
      </c>
    </row>
    <row r="1288" spans="1:1" x14ac:dyDescent="0.2">
      <c r="A1288" s="143">
        <v>266</v>
      </c>
    </row>
    <row r="1289" spans="1:1" x14ac:dyDescent="0.2">
      <c r="A1289" s="143">
        <v>18</v>
      </c>
    </row>
    <row r="1290" spans="1:1" x14ac:dyDescent="0.2">
      <c r="A1290" s="143">
        <v>84</v>
      </c>
    </row>
    <row r="1291" spans="1:1" x14ac:dyDescent="0.2">
      <c r="A1291" s="143">
        <v>100</v>
      </c>
    </row>
    <row r="1292" spans="1:1" x14ac:dyDescent="0.2">
      <c r="A1292" s="143">
        <v>83</v>
      </c>
    </row>
    <row r="1293" spans="1:1" x14ac:dyDescent="0.2">
      <c r="A1293" s="143">
        <v>92</v>
      </c>
    </row>
    <row r="1294" spans="1:1" x14ac:dyDescent="0.2">
      <c r="A1294" s="143">
        <v>457</v>
      </c>
    </row>
    <row r="1295" spans="1:1" x14ac:dyDescent="0.2">
      <c r="A1295" s="143">
        <v>124</v>
      </c>
    </row>
    <row r="1296" spans="1:1" x14ac:dyDescent="0.2">
      <c r="A1296" s="143">
        <v>111</v>
      </c>
    </row>
    <row r="1297" spans="1:1" x14ac:dyDescent="0.2">
      <c r="A1297" s="143">
        <v>412</v>
      </c>
    </row>
    <row r="1298" spans="1:1" x14ac:dyDescent="0.2">
      <c r="A1298" s="143">
        <v>453</v>
      </c>
    </row>
    <row r="1299" spans="1:1" x14ac:dyDescent="0.2">
      <c r="A1299" s="143">
        <v>60</v>
      </c>
    </row>
    <row r="1300" spans="1:1" x14ac:dyDescent="0.2">
      <c r="A1300" s="143">
        <v>142</v>
      </c>
    </row>
    <row r="1301" spans="1:1" x14ac:dyDescent="0.2">
      <c r="A1301" s="143">
        <v>313</v>
      </c>
    </row>
    <row r="1302" spans="1:1" x14ac:dyDescent="0.2">
      <c r="A1302" s="143">
        <v>98</v>
      </c>
    </row>
    <row r="1303" spans="1:1" x14ac:dyDescent="0.2">
      <c r="A1303" s="143">
        <v>137</v>
      </c>
    </row>
    <row r="1304" spans="1:1" x14ac:dyDescent="0.2">
      <c r="A1304" s="143">
        <v>132</v>
      </c>
    </row>
    <row r="1305" spans="1:1" x14ac:dyDescent="0.2">
      <c r="A1305" s="143">
        <v>25</v>
      </c>
    </row>
    <row r="1306" spans="1:1" x14ac:dyDescent="0.2">
      <c r="A1306" s="143">
        <v>392</v>
      </c>
    </row>
    <row r="1307" spans="1:1" x14ac:dyDescent="0.2">
      <c r="A1307" s="143">
        <v>705</v>
      </c>
    </row>
    <row r="1308" spans="1:1" x14ac:dyDescent="0.2">
      <c r="A1308" s="143">
        <v>391</v>
      </c>
    </row>
    <row r="1309" spans="1:1" x14ac:dyDescent="0.2">
      <c r="A1309" s="143">
        <v>4</v>
      </c>
    </row>
    <row r="1310" spans="1:1" x14ac:dyDescent="0.2">
      <c r="A1310" s="143">
        <v>97</v>
      </c>
    </row>
    <row r="1311" spans="1:1" x14ac:dyDescent="0.2">
      <c r="A1311" s="143">
        <v>398</v>
      </c>
    </row>
    <row r="1312" spans="1:1" x14ac:dyDescent="0.2">
      <c r="A1312" s="143">
        <v>75</v>
      </c>
    </row>
    <row r="1313" spans="1:1" x14ac:dyDescent="0.2">
      <c r="A1313" s="143">
        <v>98</v>
      </c>
    </row>
    <row r="1314" spans="1:1" x14ac:dyDescent="0.2">
      <c r="A1314" s="143">
        <v>243</v>
      </c>
    </row>
    <row r="1315" spans="1:1" x14ac:dyDescent="0.2">
      <c r="A1315" s="143">
        <v>82</v>
      </c>
    </row>
    <row r="1316" spans="1:1" x14ac:dyDescent="0.2">
      <c r="A1316" s="143">
        <v>67</v>
      </c>
    </row>
    <row r="1317" spans="1:1" x14ac:dyDescent="0.2">
      <c r="A1317" s="143">
        <v>5</v>
      </c>
    </row>
    <row r="1318" spans="1:1" x14ac:dyDescent="0.2">
      <c r="A1318" s="143">
        <v>111</v>
      </c>
    </row>
    <row r="1319" spans="1:1" x14ac:dyDescent="0.2">
      <c r="A1319" s="143">
        <v>377</v>
      </c>
    </row>
    <row r="1320" spans="1:1" x14ac:dyDescent="0.2">
      <c r="A1320" s="143">
        <v>93</v>
      </c>
    </row>
    <row r="1321" spans="1:1" x14ac:dyDescent="0.2">
      <c r="A1321" s="143">
        <v>99</v>
      </c>
    </row>
    <row r="1322" spans="1:1" x14ac:dyDescent="0.2">
      <c r="A1322" s="143">
        <v>369</v>
      </c>
    </row>
    <row r="1323" spans="1:1" x14ac:dyDescent="0.2">
      <c r="A1323" s="143">
        <v>88</v>
      </c>
    </row>
    <row r="1324" spans="1:1" x14ac:dyDescent="0.2">
      <c r="A1324" s="143">
        <v>132</v>
      </c>
    </row>
    <row r="1325" spans="1:1" x14ac:dyDescent="0.2">
      <c r="A1325" s="143">
        <v>374</v>
      </c>
    </row>
    <row r="1326" spans="1:1" x14ac:dyDescent="0.2">
      <c r="A1326" s="143">
        <v>56</v>
      </c>
    </row>
    <row r="1327" spans="1:1" x14ac:dyDescent="0.2">
      <c r="A1327" s="143">
        <v>445</v>
      </c>
    </row>
    <row r="1328" spans="1:1" x14ac:dyDescent="0.2">
      <c r="A1328" s="143">
        <v>107</v>
      </c>
    </row>
    <row r="1329" spans="1:1" x14ac:dyDescent="0.2">
      <c r="A1329" s="143">
        <v>129</v>
      </c>
    </row>
    <row r="1330" spans="1:1" x14ac:dyDescent="0.2">
      <c r="A1330" s="143">
        <v>50</v>
      </c>
    </row>
    <row r="1331" spans="1:1" x14ac:dyDescent="0.2">
      <c r="A1331" s="143">
        <v>159</v>
      </c>
    </row>
    <row r="1332" spans="1:1" x14ac:dyDescent="0.2">
      <c r="A1332" s="143">
        <v>3310</v>
      </c>
    </row>
    <row r="1333" spans="1:1" x14ac:dyDescent="0.2">
      <c r="A1333" s="143">
        <v>2</v>
      </c>
    </row>
    <row r="1334" spans="1:1" x14ac:dyDescent="0.2">
      <c r="A1334" s="143">
        <v>170</v>
      </c>
    </row>
    <row r="1335" spans="1:1" x14ac:dyDescent="0.2">
      <c r="A1335" s="143">
        <v>175</v>
      </c>
    </row>
    <row r="1336" spans="1:1" x14ac:dyDescent="0.2">
      <c r="A1336" s="143">
        <v>110</v>
      </c>
    </row>
    <row r="1337" spans="1:1" x14ac:dyDescent="0.2">
      <c r="A1337" s="143">
        <v>28</v>
      </c>
    </row>
    <row r="1338" spans="1:1" x14ac:dyDescent="0.2">
      <c r="A1338" s="143">
        <v>96</v>
      </c>
    </row>
    <row r="1339" spans="1:1" x14ac:dyDescent="0.2">
      <c r="A1339" s="143">
        <v>74</v>
      </c>
    </row>
    <row r="1340" spans="1:1" x14ac:dyDescent="0.2">
      <c r="A1340" s="143">
        <v>455</v>
      </c>
    </row>
    <row r="1341" spans="1:1" x14ac:dyDescent="0.2">
      <c r="A1341" s="143">
        <v>462</v>
      </c>
    </row>
    <row r="1342" spans="1:1" x14ac:dyDescent="0.2">
      <c r="A1342" s="143">
        <v>101</v>
      </c>
    </row>
    <row r="1343" spans="1:1" x14ac:dyDescent="0.2">
      <c r="A1343" s="143">
        <v>408</v>
      </c>
    </row>
    <row r="1344" spans="1:1" x14ac:dyDescent="0.2">
      <c r="A1344" s="143">
        <v>3</v>
      </c>
    </row>
    <row r="1345" spans="1:1" x14ac:dyDescent="0.2">
      <c r="A1345" s="143">
        <v>236</v>
      </c>
    </row>
    <row r="1346" spans="1:1" x14ac:dyDescent="0.2">
      <c r="A1346" s="143">
        <v>100</v>
      </c>
    </row>
    <row r="1347" spans="1:1" x14ac:dyDescent="0.2">
      <c r="A1347" s="143">
        <v>68</v>
      </c>
    </row>
    <row r="1348" spans="1:1" x14ac:dyDescent="0.2">
      <c r="A1348" s="143">
        <v>496</v>
      </c>
    </row>
    <row r="1349" spans="1:1" x14ac:dyDescent="0.2">
      <c r="A1349" s="143">
        <v>126</v>
      </c>
    </row>
    <row r="1350" spans="1:1" x14ac:dyDescent="0.2">
      <c r="A1350" s="143">
        <v>282</v>
      </c>
    </row>
    <row r="1351" spans="1:1" x14ac:dyDescent="0.2">
      <c r="A1351" s="143">
        <v>439</v>
      </c>
    </row>
    <row r="1352" spans="1:1" x14ac:dyDescent="0.2">
      <c r="A1352" s="143">
        <v>388</v>
      </c>
    </row>
    <row r="1353" spans="1:1" x14ac:dyDescent="0.2">
      <c r="A1353" s="143">
        <v>69</v>
      </c>
    </row>
    <row r="1354" spans="1:1" x14ac:dyDescent="0.2">
      <c r="A1354" s="143">
        <v>2</v>
      </c>
    </row>
    <row r="1355" spans="1:1" x14ac:dyDescent="0.2">
      <c r="A1355" s="143">
        <v>99</v>
      </c>
    </row>
    <row r="1356" spans="1:1" x14ac:dyDescent="0.2">
      <c r="A1356" s="143">
        <v>135</v>
      </c>
    </row>
    <row r="1357" spans="1:1" x14ac:dyDescent="0.2">
      <c r="A1357" s="143">
        <v>2346</v>
      </c>
    </row>
    <row r="1358" spans="1:1" x14ac:dyDescent="0.2">
      <c r="A1358" s="143">
        <v>379</v>
      </c>
    </row>
    <row r="1359" spans="1:1" x14ac:dyDescent="0.2">
      <c r="A1359" s="143">
        <v>114</v>
      </c>
    </row>
    <row r="1360" spans="1:1" x14ac:dyDescent="0.2">
      <c r="A1360" s="143">
        <v>10</v>
      </c>
    </row>
    <row r="1361" spans="1:1" x14ac:dyDescent="0.2">
      <c r="A1361" s="143">
        <v>55</v>
      </c>
    </row>
    <row r="1362" spans="1:1" x14ac:dyDescent="0.2">
      <c r="A1362" s="143">
        <v>68</v>
      </c>
    </row>
    <row r="1363" spans="1:1" x14ac:dyDescent="0.2">
      <c r="A1363" s="143">
        <v>250</v>
      </c>
    </row>
    <row r="1364" spans="1:1" x14ac:dyDescent="0.2">
      <c r="A1364" s="143">
        <v>164</v>
      </c>
    </row>
    <row r="1365" spans="1:1" x14ac:dyDescent="0.2">
      <c r="A1365" s="143">
        <v>1343</v>
      </c>
    </row>
    <row r="1366" spans="1:1" x14ac:dyDescent="0.2">
      <c r="A1366" s="143">
        <v>364</v>
      </c>
    </row>
    <row r="1367" spans="1:1" x14ac:dyDescent="0.2">
      <c r="A1367" s="143">
        <v>68</v>
      </c>
    </row>
    <row r="1368" spans="1:1" x14ac:dyDescent="0.2">
      <c r="A1368" s="143">
        <v>72</v>
      </c>
    </row>
    <row r="1369" spans="1:1" x14ac:dyDescent="0.2">
      <c r="A1369" s="143">
        <v>137</v>
      </c>
    </row>
    <row r="1370" spans="1:1" x14ac:dyDescent="0.2">
      <c r="A1370" s="143">
        <v>439</v>
      </c>
    </row>
    <row r="1371" spans="1:1" x14ac:dyDescent="0.2">
      <c r="A1371" s="143">
        <v>470</v>
      </c>
    </row>
    <row r="1372" spans="1:1" x14ac:dyDescent="0.2">
      <c r="A1372" s="143">
        <v>393</v>
      </c>
    </row>
    <row r="1373" spans="1:1" x14ac:dyDescent="0.2">
      <c r="A1373" s="143">
        <v>11</v>
      </c>
    </row>
    <row r="1374" spans="1:1" x14ac:dyDescent="0.2">
      <c r="A1374" s="143">
        <v>449</v>
      </c>
    </row>
    <row r="1375" spans="1:1" x14ac:dyDescent="0.2">
      <c r="A1375" s="143">
        <v>25</v>
      </c>
    </row>
    <row r="1376" spans="1:1" x14ac:dyDescent="0.2">
      <c r="A1376" s="143">
        <v>48</v>
      </c>
    </row>
    <row r="1377" spans="1:1" x14ac:dyDescent="0.2">
      <c r="A1377" s="143">
        <v>69</v>
      </c>
    </row>
    <row r="1378" spans="1:1" x14ac:dyDescent="0.2">
      <c r="A1378" s="143">
        <v>92</v>
      </c>
    </row>
    <row r="1379" spans="1:1" x14ac:dyDescent="0.2">
      <c r="A1379" s="143">
        <v>29</v>
      </c>
    </row>
    <row r="1380" spans="1:1" x14ac:dyDescent="0.2">
      <c r="A1380" s="143">
        <v>237</v>
      </c>
    </row>
    <row r="1381" spans="1:1" x14ac:dyDescent="0.2">
      <c r="A1381" s="143">
        <v>122</v>
      </c>
    </row>
    <row r="1382" spans="1:1" x14ac:dyDescent="0.2">
      <c r="A1382" s="143">
        <v>1796</v>
      </c>
    </row>
    <row r="1383" spans="1:1" x14ac:dyDescent="0.2">
      <c r="A1383" s="143">
        <v>2967</v>
      </c>
    </row>
    <row r="1384" spans="1:1" x14ac:dyDescent="0.2">
      <c r="A1384" s="143">
        <v>1</v>
      </c>
    </row>
    <row r="1385" spans="1:1" x14ac:dyDescent="0.2">
      <c r="A1385" s="143">
        <v>131</v>
      </c>
    </row>
    <row r="1386" spans="1:1" x14ac:dyDescent="0.2">
      <c r="A1386" s="143">
        <v>416</v>
      </c>
    </row>
    <row r="1387" spans="1:1" x14ac:dyDescent="0.2">
      <c r="A1387" s="143">
        <v>19</v>
      </c>
    </row>
    <row r="1388" spans="1:1" x14ac:dyDescent="0.2">
      <c r="A1388" s="143">
        <v>333</v>
      </c>
    </row>
    <row r="1389" spans="1:1" x14ac:dyDescent="0.2">
      <c r="A1389" s="143">
        <v>135</v>
      </c>
    </row>
    <row r="1390" spans="1:1" x14ac:dyDescent="0.2">
      <c r="A1390" s="143">
        <v>471</v>
      </c>
    </row>
    <row r="1391" spans="1:1" x14ac:dyDescent="0.2">
      <c r="A1391" s="143">
        <v>90</v>
      </c>
    </row>
    <row r="1392" spans="1:1" x14ac:dyDescent="0.2">
      <c r="A1392" s="143">
        <v>100</v>
      </c>
    </row>
    <row r="1393" spans="1:1" x14ac:dyDescent="0.2">
      <c r="A1393" s="143">
        <v>492</v>
      </c>
    </row>
    <row r="1394" spans="1:1" x14ac:dyDescent="0.2">
      <c r="A1394" s="143">
        <v>576</v>
      </c>
    </row>
    <row r="1395" spans="1:1" x14ac:dyDescent="0.2">
      <c r="A1395" s="143">
        <v>47</v>
      </c>
    </row>
    <row r="1396" spans="1:1" x14ac:dyDescent="0.2">
      <c r="A1396" s="143">
        <v>114</v>
      </c>
    </row>
    <row r="1397" spans="1:1" x14ac:dyDescent="0.2">
      <c r="A1397" s="143">
        <v>132</v>
      </c>
    </row>
    <row r="1398" spans="1:1" x14ac:dyDescent="0.2">
      <c r="A1398" s="143">
        <v>340</v>
      </c>
    </row>
    <row r="1399" spans="1:1" x14ac:dyDescent="0.2">
      <c r="A1399" s="143">
        <v>355</v>
      </c>
    </row>
    <row r="1400" spans="1:1" x14ac:dyDescent="0.2">
      <c r="A1400" s="143">
        <v>417</v>
      </c>
    </row>
    <row r="1401" spans="1:1" x14ac:dyDescent="0.2">
      <c r="A1401" s="143">
        <v>34</v>
      </c>
    </row>
    <row r="1402" spans="1:1" x14ac:dyDescent="0.2">
      <c r="A1402" s="143">
        <v>48</v>
      </c>
    </row>
    <row r="1403" spans="1:1" x14ac:dyDescent="0.2">
      <c r="A1403" s="143">
        <v>28</v>
      </c>
    </row>
    <row r="1404" spans="1:1" x14ac:dyDescent="0.2">
      <c r="A1404" s="143">
        <v>162</v>
      </c>
    </row>
    <row r="1405" spans="1:1" x14ac:dyDescent="0.2">
      <c r="A1405" s="143">
        <v>440</v>
      </c>
    </row>
    <row r="1406" spans="1:1" x14ac:dyDescent="0.2">
      <c r="A1406" s="143">
        <v>477</v>
      </c>
    </row>
    <row r="1407" spans="1:1" x14ac:dyDescent="0.2">
      <c r="A1407" s="143">
        <v>153</v>
      </c>
    </row>
    <row r="1408" spans="1:1" x14ac:dyDescent="0.2">
      <c r="A1408" s="143">
        <v>326</v>
      </c>
    </row>
    <row r="1409" spans="1:1" x14ac:dyDescent="0.2">
      <c r="A1409" s="143">
        <v>2995</v>
      </c>
    </row>
    <row r="1410" spans="1:1" x14ac:dyDescent="0.2">
      <c r="A1410" s="143">
        <v>59</v>
      </c>
    </row>
    <row r="1411" spans="1:1" x14ac:dyDescent="0.2">
      <c r="A1411" s="143">
        <v>89</v>
      </c>
    </row>
    <row r="1412" spans="1:1" x14ac:dyDescent="0.2">
      <c r="A1412" s="143">
        <v>12</v>
      </c>
    </row>
    <row r="1413" spans="1:1" x14ac:dyDescent="0.2">
      <c r="A1413" s="143">
        <v>356</v>
      </c>
    </row>
    <row r="1414" spans="1:1" x14ac:dyDescent="0.2">
      <c r="A1414" s="143">
        <v>129</v>
      </c>
    </row>
    <row r="1415" spans="1:1" x14ac:dyDescent="0.2">
      <c r="A1415" s="143">
        <v>90</v>
      </c>
    </row>
    <row r="1416" spans="1:1" x14ac:dyDescent="0.2">
      <c r="A1416" s="143">
        <v>407</v>
      </c>
    </row>
    <row r="1417" spans="1:1" x14ac:dyDescent="0.2">
      <c r="A1417" s="143">
        <v>90</v>
      </c>
    </row>
    <row r="1418" spans="1:1" x14ac:dyDescent="0.2">
      <c r="A1418" s="143">
        <v>432</v>
      </c>
    </row>
    <row r="1419" spans="1:1" x14ac:dyDescent="0.2">
      <c r="A1419" s="143">
        <v>263</v>
      </c>
    </row>
    <row r="1420" spans="1:1" x14ac:dyDescent="0.2">
      <c r="A1420" s="143">
        <v>420</v>
      </c>
    </row>
    <row r="1421" spans="1:1" x14ac:dyDescent="0.2">
      <c r="A1421" s="143">
        <v>350</v>
      </c>
    </row>
    <row r="1422" spans="1:1" x14ac:dyDescent="0.2">
      <c r="A1422" s="143">
        <v>46</v>
      </c>
    </row>
    <row r="1423" spans="1:1" x14ac:dyDescent="0.2">
      <c r="A1423" s="143">
        <v>50</v>
      </c>
    </row>
    <row r="1424" spans="1:1" x14ac:dyDescent="0.2">
      <c r="A1424" s="143">
        <v>4</v>
      </c>
    </row>
    <row r="1425" spans="1:1" x14ac:dyDescent="0.2">
      <c r="A1425" s="143">
        <v>180</v>
      </c>
    </row>
    <row r="1426" spans="1:1" x14ac:dyDescent="0.2">
      <c r="A1426" s="143">
        <v>438</v>
      </c>
    </row>
    <row r="1427" spans="1:1" x14ac:dyDescent="0.2">
      <c r="A1427" s="143">
        <v>49</v>
      </c>
    </row>
    <row r="1428" spans="1:1" x14ac:dyDescent="0.2">
      <c r="A1428" s="143">
        <v>100</v>
      </c>
    </row>
    <row r="1429" spans="1:1" x14ac:dyDescent="0.2">
      <c r="A1429" s="143">
        <v>289</v>
      </c>
    </row>
    <row r="1430" spans="1:1" x14ac:dyDescent="0.2">
      <c r="A1430" s="143">
        <v>356</v>
      </c>
    </row>
    <row r="1431" spans="1:1" x14ac:dyDescent="0.2">
      <c r="A1431" s="143">
        <v>127</v>
      </c>
    </row>
    <row r="1432" spans="1:1" x14ac:dyDescent="0.2">
      <c r="A1432" s="143">
        <v>135</v>
      </c>
    </row>
    <row r="1433" spans="1:1" x14ac:dyDescent="0.2">
      <c r="A1433" s="143">
        <v>125</v>
      </c>
    </row>
    <row r="1434" spans="1:1" x14ac:dyDescent="0.2">
      <c r="A1434" s="143">
        <v>95</v>
      </c>
    </row>
    <row r="1435" spans="1:1" x14ac:dyDescent="0.2">
      <c r="A1435" s="143">
        <v>143</v>
      </c>
    </row>
    <row r="1436" spans="1:1" x14ac:dyDescent="0.2">
      <c r="A1436" s="143">
        <v>77</v>
      </c>
    </row>
    <row r="1437" spans="1:1" x14ac:dyDescent="0.2">
      <c r="A1437" s="143">
        <v>119</v>
      </c>
    </row>
    <row r="1438" spans="1:1" x14ac:dyDescent="0.2">
      <c r="A1438" s="143">
        <v>261</v>
      </c>
    </row>
    <row r="1439" spans="1:1" x14ac:dyDescent="0.2">
      <c r="A1439" s="143">
        <v>492</v>
      </c>
    </row>
    <row r="1440" spans="1:1" x14ac:dyDescent="0.2">
      <c r="A1440" s="143">
        <v>51</v>
      </c>
    </row>
    <row r="1441" spans="1:1" x14ac:dyDescent="0.2">
      <c r="A1441" s="143">
        <v>154</v>
      </c>
    </row>
    <row r="1442" spans="1:1" x14ac:dyDescent="0.2">
      <c r="A1442" s="143">
        <v>439</v>
      </c>
    </row>
    <row r="1443" spans="1:1" x14ac:dyDescent="0.2">
      <c r="A1443" s="143">
        <v>79</v>
      </c>
    </row>
    <row r="1444" spans="1:1" x14ac:dyDescent="0.2">
      <c r="A1444" s="143">
        <v>437</v>
      </c>
    </row>
    <row r="1445" spans="1:1" x14ac:dyDescent="0.2">
      <c r="A1445" s="143">
        <v>53</v>
      </c>
    </row>
    <row r="1446" spans="1:1" x14ac:dyDescent="0.2">
      <c r="A1446" s="143">
        <v>370</v>
      </c>
    </row>
    <row r="1447" spans="1:1" x14ac:dyDescent="0.2">
      <c r="A1447" s="143">
        <v>430</v>
      </c>
    </row>
    <row r="1448" spans="1:1" x14ac:dyDescent="0.2">
      <c r="A1448" s="143">
        <v>84</v>
      </c>
    </row>
    <row r="1449" spans="1:1" x14ac:dyDescent="0.2">
      <c r="A1449" s="143">
        <v>130</v>
      </c>
    </row>
    <row r="1450" spans="1:1" x14ac:dyDescent="0.2">
      <c r="A1450" s="143">
        <v>288</v>
      </c>
    </row>
    <row r="1451" spans="1:1" x14ac:dyDescent="0.2">
      <c r="A1451" s="143">
        <v>156</v>
      </c>
    </row>
    <row r="1452" spans="1:1" x14ac:dyDescent="0.2">
      <c r="A1452" s="143">
        <v>229</v>
      </c>
    </row>
    <row r="1453" spans="1:1" x14ac:dyDescent="0.2">
      <c r="A1453" s="143">
        <v>97</v>
      </c>
    </row>
    <row r="1454" spans="1:1" x14ac:dyDescent="0.2">
      <c r="A1454" s="143">
        <v>64</v>
      </c>
    </row>
    <row r="1455" spans="1:1" x14ac:dyDescent="0.2">
      <c r="A1455" s="143">
        <v>65</v>
      </c>
    </row>
    <row r="1456" spans="1:1" x14ac:dyDescent="0.2">
      <c r="A1456" s="143">
        <v>3927</v>
      </c>
    </row>
    <row r="1457" spans="1:1" x14ac:dyDescent="0.2">
      <c r="A1457" s="143">
        <v>51</v>
      </c>
    </row>
    <row r="1458" spans="1:1" x14ac:dyDescent="0.2">
      <c r="A1458" s="143">
        <v>435</v>
      </c>
    </row>
    <row r="1459" spans="1:1" x14ac:dyDescent="0.2">
      <c r="A1459" s="143">
        <v>98</v>
      </c>
    </row>
    <row r="1460" spans="1:1" x14ac:dyDescent="0.2">
      <c r="A1460" s="143">
        <v>131</v>
      </c>
    </row>
    <row r="1461" spans="1:1" x14ac:dyDescent="0.2">
      <c r="A1461" s="143">
        <v>71</v>
      </c>
    </row>
    <row r="1462" spans="1:1" x14ac:dyDescent="0.2">
      <c r="A1462" s="143">
        <v>83</v>
      </c>
    </row>
    <row r="1463" spans="1:1" x14ac:dyDescent="0.2">
      <c r="A1463" s="143">
        <v>308</v>
      </c>
    </row>
    <row r="1464" spans="1:1" x14ac:dyDescent="0.2">
      <c r="A1464" s="143">
        <v>396</v>
      </c>
    </row>
    <row r="1465" spans="1:1" x14ac:dyDescent="0.2">
      <c r="A1465" s="143">
        <v>405</v>
      </c>
    </row>
    <row r="1466" spans="1:1" x14ac:dyDescent="0.2">
      <c r="A1466" s="143">
        <v>204</v>
      </c>
    </row>
    <row r="1467" spans="1:1" x14ac:dyDescent="0.2">
      <c r="A1467" s="143">
        <v>117</v>
      </c>
    </row>
    <row r="1468" spans="1:1" x14ac:dyDescent="0.2">
      <c r="A1468" s="143">
        <v>144</v>
      </c>
    </row>
    <row r="1469" spans="1:1" x14ac:dyDescent="0.2">
      <c r="A1469" s="143">
        <v>480</v>
      </c>
    </row>
    <row r="1470" spans="1:1" x14ac:dyDescent="0.2">
      <c r="A1470" s="143">
        <v>52</v>
      </c>
    </row>
    <row r="1471" spans="1:1" x14ac:dyDescent="0.2">
      <c r="A1471" s="143">
        <v>150</v>
      </c>
    </row>
    <row r="1472" spans="1:1" x14ac:dyDescent="0.2">
      <c r="A1472" s="143">
        <v>185</v>
      </c>
    </row>
    <row r="1473" spans="1:1" x14ac:dyDescent="0.2">
      <c r="A1473" s="143">
        <v>2554</v>
      </c>
    </row>
    <row r="1474" spans="1:1" x14ac:dyDescent="0.2">
      <c r="A1474" s="143">
        <v>105</v>
      </c>
    </row>
    <row r="1475" spans="1:1" x14ac:dyDescent="0.2">
      <c r="A1475" s="143">
        <v>80</v>
      </c>
    </row>
    <row r="1476" spans="1:1" x14ac:dyDescent="0.2">
      <c r="A1476" s="143">
        <v>428</v>
      </c>
    </row>
    <row r="1477" spans="1:1" x14ac:dyDescent="0.2">
      <c r="A1477" s="143">
        <v>441</v>
      </c>
    </row>
    <row r="1478" spans="1:1" x14ac:dyDescent="0.2">
      <c r="A1478" s="143">
        <v>430</v>
      </c>
    </row>
    <row r="1479" spans="1:1" x14ac:dyDescent="0.2">
      <c r="A1479" s="143">
        <v>15</v>
      </c>
    </row>
    <row r="1480" spans="1:1" x14ac:dyDescent="0.2">
      <c r="A1480" s="143">
        <v>166</v>
      </c>
    </row>
    <row r="1481" spans="1:1" x14ac:dyDescent="0.2">
      <c r="A1481" s="143">
        <v>414</v>
      </c>
    </row>
    <row r="1482" spans="1:1" x14ac:dyDescent="0.2">
      <c r="A1482" s="143">
        <v>421</v>
      </c>
    </row>
    <row r="1483" spans="1:1" x14ac:dyDescent="0.2">
      <c r="A1483" s="143">
        <v>3184</v>
      </c>
    </row>
    <row r="1484" spans="1:1" x14ac:dyDescent="0.2">
      <c r="A1484" s="143">
        <v>20</v>
      </c>
    </row>
    <row r="1485" spans="1:1" x14ac:dyDescent="0.2">
      <c r="A1485" s="143">
        <v>17</v>
      </c>
    </row>
    <row r="1486" spans="1:1" x14ac:dyDescent="0.2">
      <c r="A1486" s="143">
        <v>229</v>
      </c>
    </row>
    <row r="1487" spans="1:1" x14ac:dyDescent="0.2">
      <c r="A1487" s="143">
        <v>95</v>
      </c>
    </row>
    <row r="1488" spans="1:1" x14ac:dyDescent="0.2">
      <c r="A1488" s="143">
        <v>6</v>
      </c>
    </row>
    <row r="1489" spans="1:1" x14ac:dyDescent="0.2">
      <c r="A1489" s="143">
        <v>8</v>
      </c>
    </row>
    <row r="1490" spans="1:1" x14ac:dyDescent="0.2">
      <c r="A1490" s="143">
        <v>59</v>
      </c>
    </row>
    <row r="1491" spans="1:1" x14ac:dyDescent="0.2">
      <c r="A1491" s="143">
        <v>131</v>
      </c>
    </row>
    <row r="1492" spans="1:1" x14ac:dyDescent="0.2">
      <c r="A1492" s="143">
        <v>354</v>
      </c>
    </row>
    <row r="1493" spans="1:1" x14ac:dyDescent="0.2">
      <c r="A1493" s="143">
        <v>395</v>
      </c>
    </row>
    <row r="1494" spans="1:1" x14ac:dyDescent="0.2">
      <c r="A1494" s="143">
        <v>124</v>
      </c>
    </row>
    <row r="1495" spans="1:1" x14ac:dyDescent="0.2">
      <c r="A1495" s="143">
        <v>281</v>
      </c>
    </row>
    <row r="1496" spans="1:1" x14ac:dyDescent="0.2">
      <c r="A1496" s="143">
        <v>3274</v>
      </c>
    </row>
    <row r="1497" spans="1:1" x14ac:dyDescent="0.2">
      <c r="A1497" s="143">
        <v>415</v>
      </c>
    </row>
    <row r="1498" spans="1:1" x14ac:dyDescent="0.2">
      <c r="A1498" s="143">
        <v>25</v>
      </c>
    </row>
    <row r="1499" spans="1:1" x14ac:dyDescent="0.2">
      <c r="A1499" s="143">
        <v>119</v>
      </c>
    </row>
    <row r="1500" spans="1:1" x14ac:dyDescent="0.2">
      <c r="A1500" s="143">
        <v>195</v>
      </c>
    </row>
    <row r="1501" spans="1:1" x14ac:dyDescent="0.2">
      <c r="A1501" s="143">
        <v>75</v>
      </c>
    </row>
    <row r="1502" spans="1:1" x14ac:dyDescent="0.2">
      <c r="A1502" s="143">
        <v>79</v>
      </c>
    </row>
    <row r="1503" spans="1:1" x14ac:dyDescent="0.2">
      <c r="A1503" s="143">
        <v>475</v>
      </c>
    </row>
    <row r="1504" spans="1:1" x14ac:dyDescent="0.2">
      <c r="A1504" s="143">
        <v>445</v>
      </c>
    </row>
    <row r="1505" spans="1:1" x14ac:dyDescent="0.2">
      <c r="A1505" s="143">
        <v>109</v>
      </c>
    </row>
    <row r="1506" spans="1:1" x14ac:dyDescent="0.2">
      <c r="A1506" s="143">
        <v>418</v>
      </c>
    </row>
    <row r="1507" spans="1:1" x14ac:dyDescent="0.2">
      <c r="A1507" s="143">
        <v>106</v>
      </c>
    </row>
    <row r="1508" spans="1:1" x14ac:dyDescent="0.2">
      <c r="A1508" s="143">
        <v>6</v>
      </c>
    </row>
    <row r="1509" spans="1:1" x14ac:dyDescent="0.2">
      <c r="A1509" s="143">
        <v>156</v>
      </c>
    </row>
    <row r="1510" spans="1:1" x14ac:dyDescent="0.2">
      <c r="A1510" s="143">
        <v>26</v>
      </c>
    </row>
    <row r="1511" spans="1:1" x14ac:dyDescent="0.2">
      <c r="A1511" s="143">
        <v>154</v>
      </c>
    </row>
    <row r="1512" spans="1:1" x14ac:dyDescent="0.2">
      <c r="A1512" s="143">
        <v>140</v>
      </c>
    </row>
    <row r="1513" spans="1:1" x14ac:dyDescent="0.2">
      <c r="A1513" s="143">
        <v>329</v>
      </c>
    </row>
    <row r="1514" spans="1:1" x14ac:dyDescent="0.2">
      <c r="A1514" s="143">
        <v>23</v>
      </c>
    </row>
    <row r="1515" spans="1:1" x14ac:dyDescent="0.2">
      <c r="A1515" s="143">
        <v>37</v>
      </c>
    </row>
    <row r="1516" spans="1:1" x14ac:dyDescent="0.2">
      <c r="A1516" s="143">
        <v>198</v>
      </c>
    </row>
    <row r="1517" spans="1:1" x14ac:dyDescent="0.2">
      <c r="A1517" s="143">
        <v>85</v>
      </c>
    </row>
    <row r="1518" spans="1:1" x14ac:dyDescent="0.2">
      <c r="A1518" s="143">
        <v>399</v>
      </c>
    </row>
    <row r="1519" spans="1:1" x14ac:dyDescent="0.2">
      <c r="A1519" s="143">
        <v>97</v>
      </c>
    </row>
    <row r="1520" spans="1:1" x14ac:dyDescent="0.2">
      <c r="A1520" s="143">
        <v>206</v>
      </c>
    </row>
    <row r="1521" spans="1:1" x14ac:dyDescent="0.2">
      <c r="A1521" s="143">
        <v>23</v>
      </c>
    </row>
    <row r="1522" spans="1:1" x14ac:dyDescent="0.2">
      <c r="A1522" s="143">
        <v>123</v>
      </c>
    </row>
    <row r="1523" spans="1:1" x14ac:dyDescent="0.2">
      <c r="A1523" s="143">
        <v>193</v>
      </c>
    </row>
    <row r="1524" spans="1:1" x14ac:dyDescent="0.2">
      <c r="A1524" s="143">
        <v>443</v>
      </c>
    </row>
    <row r="1525" spans="1:1" x14ac:dyDescent="0.2">
      <c r="A1525" s="143">
        <v>69</v>
      </c>
    </row>
    <row r="1526" spans="1:1" x14ac:dyDescent="0.2">
      <c r="A1526" s="143">
        <v>90</v>
      </c>
    </row>
    <row r="1527" spans="1:1" x14ac:dyDescent="0.2">
      <c r="A1527" s="143">
        <v>407</v>
      </c>
    </row>
    <row r="1528" spans="1:1" x14ac:dyDescent="0.2">
      <c r="A1528" s="143">
        <v>123</v>
      </c>
    </row>
    <row r="1529" spans="1:1" x14ac:dyDescent="0.2">
      <c r="A1529" s="143">
        <v>155</v>
      </c>
    </row>
    <row r="1530" spans="1:1" x14ac:dyDescent="0.2">
      <c r="A1530" s="143">
        <v>74</v>
      </c>
    </row>
    <row r="1531" spans="1:1" x14ac:dyDescent="0.2">
      <c r="A1531" s="143">
        <v>2999</v>
      </c>
    </row>
    <row r="1532" spans="1:1" x14ac:dyDescent="0.2">
      <c r="A1532" s="143">
        <v>42</v>
      </c>
    </row>
    <row r="1533" spans="1:1" x14ac:dyDescent="0.2">
      <c r="A1533" s="143">
        <v>31</v>
      </c>
    </row>
    <row r="1534" spans="1:1" x14ac:dyDescent="0.2">
      <c r="A1534" s="143">
        <v>364</v>
      </c>
    </row>
    <row r="1535" spans="1:1" x14ac:dyDescent="0.2">
      <c r="A1535" s="143">
        <v>459</v>
      </c>
    </row>
    <row r="1536" spans="1:1" x14ac:dyDescent="0.2">
      <c r="A1536" s="143">
        <v>114</v>
      </c>
    </row>
    <row r="1537" spans="1:1" x14ac:dyDescent="0.2">
      <c r="A1537" s="143">
        <v>60</v>
      </c>
    </row>
    <row r="1538" spans="1:1" x14ac:dyDescent="0.2">
      <c r="A1538" s="143">
        <v>90</v>
      </c>
    </row>
    <row r="1539" spans="1:1" x14ac:dyDescent="0.2">
      <c r="A1539" s="143">
        <v>165</v>
      </c>
    </row>
    <row r="1540" spans="1:1" x14ac:dyDescent="0.2">
      <c r="A1540" s="143">
        <v>438</v>
      </c>
    </row>
    <row r="1541" spans="1:1" x14ac:dyDescent="0.2">
      <c r="A1541" s="143">
        <v>70</v>
      </c>
    </row>
    <row r="1542" spans="1:1" x14ac:dyDescent="0.2">
      <c r="A1542" s="143">
        <v>76</v>
      </c>
    </row>
    <row r="1543" spans="1:1" x14ac:dyDescent="0.2">
      <c r="A1543" s="143">
        <v>183</v>
      </c>
    </row>
    <row r="1544" spans="1:1" x14ac:dyDescent="0.2">
      <c r="A1544" s="143">
        <v>13</v>
      </c>
    </row>
    <row r="1545" spans="1:1" x14ac:dyDescent="0.2">
      <c r="A1545" s="143">
        <v>359</v>
      </c>
    </row>
    <row r="1546" spans="1:1" x14ac:dyDescent="0.2">
      <c r="A1546" s="143">
        <v>96</v>
      </c>
    </row>
    <row r="1547" spans="1:1" x14ac:dyDescent="0.2">
      <c r="A1547" s="143">
        <v>405</v>
      </c>
    </row>
    <row r="1548" spans="1:1" x14ac:dyDescent="0.2">
      <c r="A1548" s="143">
        <v>76</v>
      </c>
    </row>
    <row r="1549" spans="1:1" x14ac:dyDescent="0.2">
      <c r="A1549" s="143">
        <v>344</v>
      </c>
    </row>
    <row r="1550" spans="1:1" x14ac:dyDescent="0.2">
      <c r="A1550" s="143">
        <v>472</v>
      </c>
    </row>
    <row r="1551" spans="1:1" x14ac:dyDescent="0.2">
      <c r="A1551" s="143">
        <v>468</v>
      </c>
    </row>
    <row r="1552" spans="1:1" x14ac:dyDescent="0.2">
      <c r="A1552" s="143">
        <v>185</v>
      </c>
    </row>
    <row r="1553" spans="1:1" x14ac:dyDescent="0.2">
      <c r="A1553" s="143">
        <v>463</v>
      </c>
    </row>
    <row r="1554" spans="1:1" x14ac:dyDescent="0.2">
      <c r="A1554" s="143">
        <v>13</v>
      </c>
    </row>
    <row r="1555" spans="1:1" x14ac:dyDescent="0.2">
      <c r="A1555" s="143">
        <v>53</v>
      </c>
    </row>
    <row r="1556" spans="1:1" x14ac:dyDescent="0.2">
      <c r="A1556" s="143">
        <v>421</v>
      </c>
    </row>
    <row r="1557" spans="1:1" x14ac:dyDescent="0.2">
      <c r="A1557" s="143">
        <v>491</v>
      </c>
    </row>
    <row r="1558" spans="1:1" x14ac:dyDescent="0.2">
      <c r="A1558" s="143">
        <v>101</v>
      </c>
    </row>
    <row r="1559" spans="1:1" x14ac:dyDescent="0.2">
      <c r="A1559" s="143">
        <v>86</v>
      </c>
    </row>
    <row r="1560" spans="1:1" x14ac:dyDescent="0.2">
      <c r="A1560" s="143">
        <v>263</v>
      </c>
    </row>
    <row r="1561" spans="1:1" x14ac:dyDescent="0.2">
      <c r="A1561" s="143">
        <v>522</v>
      </c>
    </row>
    <row r="1562" spans="1:1" x14ac:dyDescent="0.2">
      <c r="A1562" s="143">
        <v>155</v>
      </c>
    </row>
    <row r="1563" spans="1:1" x14ac:dyDescent="0.2">
      <c r="A1563" s="143">
        <v>2039</v>
      </c>
    </row>
    <row r="1564" spans="1:1" x14ac:dyDescent="0.2">
      <c r="A1564" s="143">
        <v>41</v>
      </c>
    </row>
    <row r="1565" spans="1:1" x14ac:dyDescent="0.2">
      <c r="A1565" s="143">
        <v>54</v>
      </c>
    </row>
    <row r="1566" spans="1:1" x14ac:dyDescent="0.2">
      <c r="A1566" s="143">
        <v>51</v>
      </c>
    </row>
    <row r="1567" spans="1:1" x14ac:dyDescent="0.2">
      <c r="A1567" s="143">
        <v>390</v>
      </c>
    </row>
    <row r="1568" spans="1:1" x14ac:dyDescent="0.2">
      <c r="A1568" s="143">
        <v>33</v>
      </c>
    </row>
    <row r="1569" spans="1:1" x14ac:dyDescent="0.2">
      <c r="A1569" s="143">
        <v>87</v>
      </c>
    </row>
    <row r="1570" spans="1:1" x14ac:dyDescent="0.2">
      <c r="A1570" s="143">
        <v>184</v>
      </c>
    </row>
    <row r="1571" spans="1:1" x14ac:dyDescent="0.2">
      <c r="A1571" s="143">
        <v>407</v>
      </c>
    </row>
    <row r="1572" spans="1:1" x14ac:dyDescent="0.2">
      <c r="A1572" s="143">
        <v>356</v>
      </c>
    </row>
    <row r="1573" spans="1:1" x14ac:dyDescent="0.2">
      <c r="A1573" s="143">
        <v>41</v>
      </c>
    </row>
    <row r="1574" spans="1:1" x14ac:dyDescent="0.2">
      <c r="A1574" s="143">
        <v>167</v>
      </c>
    </row>
    <row r="1575" spans="1:1" x14ac:dyDescent="0.2">
      <c r="A1575" s="143">
        <v>428</v>
      </c>
    </row>
    <row r="1576" spans="1:1" x14ac:dyDescent="0.2">
      <c r="A1576" s="143">
        <v>97</v>
      </c>
    </row>
    <row r="1577" spans="1:1" x14ac:dyDescent="0.2">
      <c r="A1577" s="143">
        <v>230</v>
      </c>
    </row>
    <row r="1578" spans="1:1" x14ac:dyDescent="0.2">
      <c r="A1578" s="143">
        <v>494</v>
      </c>
    </row>
    <row r="1579" spans="1:1" x14ac:dyDescent="0.2">
      <c r="A1579" s="143">
        <v>75</v>
      </c>
    </row>
    <row r="1580" spans="1:1" x14ac:dyDescent="0.2">
      <c r="A1580" s="143">
        <v>92</v>
      </c>
    </row>
    <row r="1581" spans="1:1" x14ac:dyDescent="0.2">
      <c r="A1581" s="143">
        <v>79</v>
      </c>
    </row>
    <row r="1582" spans="1:1" x14ac:dyDescent="0.2">
      <c r="A1582" s="143">
        <v>411</v>
      </c>
    </row>
    <row r="1583" spans="1:1" x14ac:dyDescent="0.2">
      <c r="A1583" s="143">
        <v>29</v>
      </c>
    </row>
    <row r="1584" spans="1:1" x14ac:dyDescent="0.2">
      <c r="A1584" s="143">
        <v>109</v>
      </c>
    </row>
    <row r="1585" spans="1:1" x14ac:dyDescent="0.2">
      <c r="A1585" s="143">
        <v>370</v>
      </c>
    </row>
    <row r="1586" spans="1:1" x14ac:dyDescent="0.2">
      <c r="A1586" s="143">
        <v>6</v>
      </c>
    </row>
    <row r="1587" spans="1:1" x14ac:dyDescent="0.2">
      <c r="A1587" s="143">
        <v>132</v>
      </c>
    </row>
    <row r="1588" spans="1:1" x14ac:dyDescent="0.2">
      <c r="A1588" s="143">
        <v>136</v>
      </c>
    </row>
    <row r="1589" spans="1:1" x14ac:dyDescent="0.2">
      <c r="A1589" s="143">
        <v>123</v>
      </c>
    </row>
    <row r="1590" spans="1:1" x14ac:dyDescent="0.2">
      <c r="A1590" s="143">
        <v>175</v>
      </c>
    </row>
    <row r="1591" spans="1:1" x14ac:dyDescent="0.2">
      <c r="A1591" s="143">
        <v>80</v>
      </c>
    </row>
    <row r="1592" spans="1:1" x14ac:dyDescent="0.2">
      <c r="A1592" s="143">
        <v>155</v>
      </c>
    </row>
    <row r="1593" spans="1:1" x14ac:dyDescent="0.2">
      <c r="A1593" s="143">
        <v>27</v>
      </c>
    </row>
    <row r="1594" spans="1:1" x14ac:dyDescent="0.2">
      <c r="A1594" s="143">
        <v>46</v>
      </c>
    </row>
    <row r="1595" spans="1:1" x14ac:dyDescent="0.2">
      <c r="A1595" s="143">
        <v>396</v>
      </c>
    </row>
    <row r="1596" spans="1:1" x14ac:dyDescent="0.2">
      <c r="A1596" s="143">
        <v>418</v>
      </c>
    </row>
    <row r="1597" spans="1:1" x14ac:dyDescent="0.2">
      <c r="A1597" s="143">
        <v>334</v>
      </c>
    </row>
    <row r="1598" spans="1:1" x14ac:dyDescent="0.2">
      <c r="A1598" s="143">
        <v>3371</v>
      </c>
    </row>
    <row r="1599" spans="1:1" x14ac:dyDescent="0.2">
      <c r="A1599" s="143">
        <v>10</v>
      </c>
    </row>
    <row r="1600" spans="1:1" x14ac:dyDescent="0.2">
      <c r="A1600" s="143">
        <v>22</v>
      </c>
    </row>
    <row r="1601" spans="1:1" x14ac:dyDescent="0.2">
      <c r="A1601" s="143">
        <v>375</v>
      </c>
    </row>
    <row r="1602" spans="1:1" x14ac:dyDescent="0.2">
      <c r="A1602" s="143">
        <v>149</v>
      </c>
    </row>
    <row r="1603" spans="1:1" x14ac:dyDescent="0.2">
      <c r="A1603" s="143">
        <v>414</v>
      </c>
    </row>
    <row r="1604" spans="1:1" x14ac:dyDescent="0.2">
      <c r="A1604" s="143">
        <v>366</v>
      </c>
    </row>
    <row r="1605" spans="1:1" x14ac:dyDescent="0.2">
      <c r="A1605" s="143">
        <v>345</v>
      </c>
    </row>
    <row r="1606" spans="1:1" x14ac:dyDescent="0.2">
      <c r="A1606" s="143">
        <v>334</v>
      </c>
    </row>
    <row r="1607" spans="1:1" x14ac:dyDescent="0.2">
      <c r="A1607" s="143">
        <v>21</v>
      </c>
    </row>
    <row r="1608" spans="1:1" x14ac:dyDescent="0.2">
      <c r="A1608" s="143">
        <v>175</v>
      </c>
    </row>
    <row r="1609" spans="1:1" x14ac:dyDescent="0.2">
      <c r="A1609" s="143">
        <v>72</v>
      </c>
    </row>
    <row r="1610" spans="1:1" x14ac:dyDescent="0.2">
      <c r="A1610" s="143">
        <v>49</v>
      </c>
    </row>
    <row r="1611" spans="1:1" x14ac:dyDescent="0.2">
      <c r="A1611" s="143">
        <v>113</v>
      </c>
    </row>
    <row r="1612" spans="1:1" x14ac:dyDescent="0.2">
      <c r="A1612" s="143">
        <v>780</v>
      </c>
    </row>
    <row r="1613" spans="1:1" x14ac:dyDescent="0.2">
      <c r="A1613" s="143">
        <v>2719</v>
      </c>
    </row>
    <row r="1614" spans="1:1" x14ac:dyDescent="0.2">
      <c r="A1614" s="143">
        <v>426</v>
      </c>
    </row>
    <row r="1615" spans="1:1" x14ac:dyDescent="0.2">
      <c r="A1615" s="143">
        <v>439</v>
      </c>
    </row>
    <row r="1616" spans="1:1" x14ac:dyDescent="0.2">
      <c r="A1616" s="143">
        <v>121</v>
      </c>
    </row>
    <row r="1617" spans="1:1" x14ac:dyDescent="0.2">
      <c r="A1617" s="143">
        <v>142</v>
      </c>
    </row>
    <row r="1618" spans="1:1" x14ac:dyDescent="0.2">
      <c r="A1618" s="143">
        <v>424</v>
      </c>
    </row>
    <row r="1619" spans="1:1" x14ac:dyDescent="0.2">
      <c r="A1619" s="143">
        <v>30</v>
      </c>
    </row>
    <row r="1620" spans="1:1" x14ac:dyDescent="0.2">
      <c r="A1620" s="143">
        <v>86</v>
      </c>
    </row>
    <row r="1621" spans="1:1" x14ac:dyDescent="0.2">
      <c r="A1621" s="143">
        <v>102</v>
      </c>
    </row>
    <row r="1622" spans="1:1" x14ac:dyDescent="0.2">
      <c r="A1622" s="143">
        <v>384</v>
      </c>
    </row>
    <row r="1623" spans="1:1" x14ac:dyDescent="0.2">
      <c r="A1623" s="143">
        <v>56</v>
      </c>
    </row>
    <row r="1624" spans="1:1" x14ac:dyDescent="0.2">
      <c r="A1624" s="143">
        <v>423</v>
      </c>
    </row>
    <row r="1625" spans="1:1" x14ac:dyDescent="0.2">
      <c r="A1625" s="143">
        <v>1</v>
      </c>
    </row>
    <row r="1626" spans="1:1" x14ac:dyDescent="0.2">
      <c r="A1626" s="143">
        <v>60</v>
      </c>
    </row>
    <row r="1627" spans="1:1" x14ac:dyDescent="0.2">
      <c r="A1627" s="143">
        <v>9</v>
      </c>
    </row>
    <row r="1628" spans="1:1" x14ac:dyDescent="0.2">
      <c r="A1628" s="143">
        <v>51</v>
      </c>
    </row>
    <row r="1629" spans="1:1" x14ac:dyDescent="0.2">
      <c r="A1629" s="143">
        <v>50</v>
      </c>
    </row>
    <row r="1630" spans="1:1" x14ac:dyDescent="0.2">
      <c r="A1630" s="143">
        <v>118</v>
      </c>
    </row>
    <row r="1631" spans="1:1" x14ac:dyDescent="0.2">
      <c r="A1631" s="143">
        <v>373</v>
      </c>
    </row>
    <row r="1632" spans="1:1" x14ac:dyDescent="0.2">
      <c r="A1632" s="143">
        <v>100</v>
      </c>
    </row>
    <row r="1633" spans="1:1" x14ac:dyDescent="0.2">
      <c r="A1633" s="143">
        <v>7</v>
      </c>
    </row>
    <row r="1634" spans="1:1" x14ac:dyDescent="0.2">
      <c r="A1634" s="143">
        <v>101</v>
      </c>
    </row>
    <row r="1635" spans="1:1" x14ac:dyDescent="0.2">
      <c r="A1635" s="143">
        <v>394</v>
      </c>
    </row>
    <row r="1636" spans="1:1" x14ac:dyDescent="0.2">
      <c r="A1636" s="143">
        <v>63</v>
      </c>
    </row>
    <row r="1637" spans="1:1" x14ac:dyDescent="0.2">
      <c r="A1637" s="143">
        <v>143</v>
      </c>
    </row>
    <row r="1638" spans="1:1" x14ac:dyDescent="0.2">
      <c r="A1638" s="143">
        <v>39</v>
      </c>
    </row>
    <row r="1639" spans="1:1" x14ac:dyDescent="0.2">
      <c r="A1639" s="143">
        <v>111</v>
      </c>
    </row>
    <row r="1640" spans="1:1" x14ac:dyDescent="0.2">
      <c r="A1640" s="143">
        <v>125</v>
      </c>
    </row>
    <row r="1641" spans="1:1" x14ac:dyDescent="0.2">
      <c r="A1641" s="143">
        <v>366</v>
      </c>
    </row>
    <row r="1642" spans="1:1" x14ac:dyDescent="0.2">
      <c r="A1642" s="143">
        <v>373</v>
      </c>
    </row>
    <row r="1643" spans="1:1" x14ac:dyDescent="0.2">
      <c r="A1643" s="143">
        <v>217</v>
      </c>
    </row>
    <row r="1644" spans="1:1" x14ac:dyDescent="0.2">
      <c r="A1644" s="143">
        <v>379</v>
      </c>
    </row>
    <row r="1645" spans="1:1" x14ac:dyDescent="0.2">
      <c r="A1645" s="143">
        <v>464</v>
      </c>
    </row>
    <row r="1646" spans="1:1" x14ac:dyDescent="0.2">
      <c r="A1646" s="143">
        <v>2297</v>
      </c>
    </row>
    <row r="1647" spans="1:1" x14ac:dyDescent="0.2">
      <c r="A1647" s="143">
        <v>183</v>
      </c>
    </row>
    <row r="1648" spans="1:1" x14ac:dyDescent="0.2">
      <c r="A1648" s="143">
        <v>51</v>
      </c>
    </row>
    <row r="1649" spans="1:1" x14ac:dyDescent="0.2">
      <c r="A1649" s="143">
        <v>59</v>
      </c>
    </row>
    <row r="1650" spans="1:1" x14ac:dyDescent="0.2">
      <c r="A1650" s="143">
        <v>472</v>
      </c>
    </row>
    <row r="1651" spans="1:1" x14ac:dyDescent="0.2">
      <c r="A1651" s="143">
        <v>2027</v>
      </c>
    </row>
    <row r="1652" spans="1:1" x14ac:dyDescent="0.2">
      <c r="A1652" s="143">
        <v>80</v>
      </c>
    </row>
    <row r="1653" spans="1:1" x14ac:dyDescent="0.2">
      <c r="A1653" s="143">
        <v>3345</v>
      </c>
    </row>
    <row r="1654" spans="1:1" x14ac:dyDescent="0.2">
      <c r="A1654" s="143">
        <v>248</v>
      </c>
    </row>
    <row r="1655" spans="1:1" x14ac:dyDescent="0.2">
      <c r="A1655" s="143">
        <v>830</v>
      </c>
    </row>
    <row r="1656" spans="1:1" x14ac:dyDescent="0.2">
      <c r="A1656" s="143">
        <v>71</v>
      </c>
    </row>
    <row r="1657" spans="1:1" x14ac:dyDescent="0.2">
      <c r="A1657" s="143">
        <v>77</v>
      </c>
    </row>
    <row r="1658" spans="1:1" x14ac:dyDescent="0.2">
      <c r="A1658" s="143">
        <v>407</v>
      </c>
    </row>
    <row r="1659" spans="1:1" x14ac:dyDescent="0.2">
      <c r="A1659" s="143">
        <v>68</v>
      </c>
    </row>
    <row r="1660" spans="1:1" x14ac:dyDescent="0.2">
      <c r="A1660" s="143">
        <v>97</v>
      </c>
    </row>
    <row r="1661" spans="1:1" x14ac:dyDescent="0.2">
      <c r="A1661" s="143">
        <v>178</v>
      </c>
    </row>
    <row r="1662" spans="1:1" x14ac:dyDescent="0.2">
      <c r="A1662" s="143">
        <v>412</v>
      </c>
    </row>
    <row r="1663" spans="1:1" x14ac:dyDescent="0.2">
      <c r="A1663" s="143">
        <v>99</v>
      </c>
    </row>
    <row r="1664" spans="1:1" x14ac:dyDescent="0.2">
      <c r="A1664" s="143">
        <v>10</v>
      </c>
    </row>
    <row r="1665" spans="1:1" x14ac:dyDescent="0.2">
      <c r="A1665" s="143">
        <v>86</v>
      </c>
    </row>
    <row r="1666" spans="1:1" x14ac:dyDescent="0.2">
      <c r="A1666" s="143">
        <v>82</v>
      </c>
    </row>
    <row r="1667" spans="1:1" x14ac:dyDescent="0.2">
      <c r="A1667" s="143">
        <v>37</v>
      </c>
    </row>
    <row r="1668" spans="1:1" x14ac:dyDescent="0.2">
      <c r="A1668" s="143">
        <v>127</v>
      </c>
    </row>
    <row r="1669" spans="1:1" x14ac:dyDescent="0.2">
      <c r="A1669" s="143">
        <v>191</v>
      </c>
    </row>
    <row r="1670" spans="1:1" x14ac:dyDescent="0.2">
      <c r="A1670" s="143">
        <v>362</v>
      </c>
    </row>
    <row r="1671" spans="1:1" x14ac:dyDescent="0.2">
      <c r="A1671" s="143">
        <v>54</v>
      </c>
    </row>
    <row r="1672" spans="1:1" x14ac:dyDescent="0.2">
      <c r="A1672" s="143">
        <v>134</v>
      </c>
    </row>
    <row r="1673" spans="1:1" x14ac:dyDescent="0.2">
      <c r="A1673" s="143">
        <v>348</v>
      </c>
    </row>
    <row r="1674" spans="1:1" x14ac:dyDescent="0.2">
      <c r="A1674" s="143">
        <v>53</v>
      </c>
    </row>
    <row r="1675" spans="1:1" x14ac:dyDescent="0.2">
      <c r="A1675" s="143">
        <v>58</v>
      </c>
    </row>
    <row r="1676" spans="1:1" x14ac:dyDescent="0.2">
      <c r="A1676" s="143">
        <v>3299</v>
      </c>
    </row>
    <row r="1677" spans="1:1" x14ac:dyDescent="0.2">
      <c r="A1677" s="143">
        <v>27</v>
      </c>
    </row>
    <row r="1678" spans="1:1" x14ac:dyDescent="0.2">
      <c r="A1678" s="143">
        <v>57</v>
      </c>
    </row>
    <row r="1679" spans="1:1" x14ac:dyDescent="0.2">
      <c r="A1679" s="143">
        <v>415</v>
      </c>
    </row>
    <row r="1680" spans="1:1" x14ac:dyDescent="0.2">
      <c r="A1680" s="143">
        <v>57</v>
      </c>
    </row>
    <row r="1681" spans="1:1" x14ac:dyDescent="0.2">
      <c r="A1681" s="143">
        <v>1</v>
      </c>
    </row>
    <row r="1682" spans="1:1" x14ac:dyDescent="0.2">
      <c r="A1682" s="143">
        <v>73</v>
      </c>
    </row>
    <row r="1683" spans="1:1" x14ac:dyDescent="0.2">
      <c r="A1683" s="143">
        <v>109</v>
      </c>
    </row>
    <row r="1684" spans="1:1" x14ac:dyDescent="0.2">
      <c r="A1684" s="143">
        <v>160</v>
      </c>
    </row>
    <row r="1685" spans="1:1" x14ac:dyDescent="0.2">
      <c r="A1685" s="143">
        <v>70</v>
      </c>
    </row>
    <row r="1686" spans="1:1" x14ac:dyDescent="0.2">
      <c r="A1686" s="143">
        <v>452</v>
      </c>
    </row>
    <row r="1687" spans="1:1" x14ac:dyDescent="0.2">
      <c r="A1687" s="143">
        <v>96</v>
      </c>
    </row>
    <row r="1688" spans="1:1" x14ac:dyDescent="0.2">
      <c r="A1688" s="143">
        <v>338</v>
      </c>
    </row>
    <row r="1689" spans="1:1" x14ac:dyDescent="0.2">
      <c r="A1689" s="143">
        <v>387</v>
      </c>
    </row>
    <row r="1690" spans="1:1" x14ac:dyDescent="0.2">
      <c r="A1690" s="143">
        <v>34</v>
      </c>
    </row>
    <row r="1691" spans="1:1" x14ac:dyDescent="0.2">
      <c r="A1691" s="143">
        <v>356</v>
      </c>
    </row>
    <row r="1692" spans="1:1" x14ac:dyDescent="0.2">
      <c r="A1692" s="143">
        <v>371</v>
      </c>
    </row>
    <row r="1693" spans="1:1" x14ac:dyDescent="0.2">
      <c r="A1693" s="143">
        <v>380</v>
      </c>
    </row>
    <row r="1694" spans="1:1" x14ac:dyDescent="0.2">
      <c r="A1694" s="143">
        <v>214</v>
      </c>
    </row>
    <row r="1695" spans="1:1" x14ac:dyDescent="0.2">
      <c r="A1695" s="143">
        <v>359</v>
      </c>
    </row>
    <row r="1696" spans="1:1" x14ac:dyDescent="0.2">
      <c r="A1696" s="143">
        <v>169</v>
      </c>
    </row>
    <row r="1697" spans="1:1" x14ac:dyDescent="0.2">
      <c r="A1697" s="143">
        <v>218</v>
      </c>
    </row>
    <row r="1698" spans="1:1" x14ac:dyDescent="0.2">
      <c r="A1698" s="143">
        <v>416</v>
      </c>
    </row>
    <row r="1699" spans="1:1" x14ac:dyDescent="0.2">
      <c r="A1699" s="143">
        <v>3888</v>
      </c>
    </row>
    <row r="1700" spans="1:1" x14ac:dyDescent="0.2">
      <c r="A1700" s="143">
        <v>62</v>
      </c>
    </row>
    <row r="1701" spans="1:1" x14ac:dyDescent="0.2">
      <c r="A1701" s="143">
        <v>5</v>
      </c>
    </row>
    <row r="1702" spans="1:1" x14ac:dyDescent="0.2">
      <c r="A1702" s="143">
        <v>12</v>
      </c>
    </row>
    <row r="1703" spans="1:1" x14ac:dyDescent="0.2">
      <c r="A1703" s="143">
        <v>3866</v>
      </c>
    </row>
    <row r="1704" spans="1:1" x14ac:dyDescent="0.2">
      <c r="A1704" s="143">
        <v>68</v>
      </c>
    </row>
    <row r="1705" spans="1:1" x14ac:dyDescent="0.2">
      <c r="A1705" s="143">
        <v>88</v>
      </c>
    </row>
    <row r="1706" spans="1:1" x14ac:dyDescent="0.2">
      <c r="A1706" s="143">
        <v>429</v>
      </c>
    </row>
    <row r="1707" spans="1:1" x14ac:dyDescent="0.2">
      <c r="A1707" s="143">
        <v>42</v>
      </c>
    </row>
    <row r="1708" spans="1:1" x14ac:dyDescent="0.2">
      <c r="A1708" s="143">
        <v>168</v>
      </c>
    </row>
    <row r="1709" spans="1:1" x14ac:dyDescent="0.2">
      <c r="A1709" s="143">
        <v>579</v>
      </c>
    </row>
    <row r="1710" spans="1:1" x14ac:dyDescent="0.2">
      <c r="A1710" s="143">
        <v>70</v>
      </c>
    </row>
    <row r="1711" spans="1:1" x14ac:dyDescent="0.2">
      <c r="A1711" s="143">
        <v>118</v>
      </c>
    </row>
    <row r="1712" spans="1:1" x14ac:dyDescent="0.2">
      <c r="A1712" s="143">
        <v>434</v>
      </c>
    </row>
    <row r="1713" spans="1:1" x14ac:dyDescent="0.2">
      <c r="A1713" s="143">
        <v>3242</v>
      </c>
    </row>
    <row r="1714" spans="1:1" x14ac:dyDescent="0.2">
      <c r="A1714" s="143">
        <v>8</v>
      </c>
    </row>
    <row r="1715" spans="1:1" x14ac:dyDescent="0.2">
      <c r="A1715" s="143">
        <v>68</v>
      </c>
    </row>
    <row r="1716" spans="1:1" x14ac:dyDescent="0.2">
      <c r="A1716" s="143">
        <v>837</v>
      </c>
    </row>
    <row r="1717" spans="1:1" x14ac:dyDescent="0.2">
      <c r="A1717" s="143">
        <v>67</v>
      </c>
    </row>
    <row r="1718" spans="1:1" x14ac:dyDescent="0.2">
      <c r="A1718" s="143">
        <v>79</v>
      </c>
    </row>
    <row r="1719" spans="1:1" x14ac:dyDescent="0.2">
      <c r="A1719" s="143">
        <v>59</v>
      </c>
    </row>
    <row r="1720" spans="1:1" x14ac:dyDescent="0.2">
      <c r="A1720" s="143">
        <v>75</v>
      </c>
    </row>
    <row r="1721" spans="1:1" x14ac:dyDescent="0.2">
      <c r="A1721" s="143">
        <v>1489</v>
      </c>
    </row>
    <row r="1722" spans="1:1" x14ac:dyDescent="0.2">
      <c r="A1722" s="143">
        <v>164</v>
      </c>
    </row>
    <row r="1723" spans="1:1" x14ac:dyDescent="0.2">
      <c r="A1723" s="143">
        <v>45</v>
      </c>
    </row>
    <row r="1724" spans="1:1" x14ac:dyDescent="0.2">
      <c r="A1724" s="143">
        <v>117</v>
      </c>
    </row>
    <row r="1725" spans="1:1" x14ac:dyDescent="0.2">
      <c r="A1725" s="143">
        <v>445</v>
      </c>
    </row>
    <row r="1726" spans="1:1" x14ac:dyDescent="0.2">
      <c r="A1726" s="143">
        <v>33</v>
      </c>
    </row>
    <row r="1727" spans="1:1" x14ac:dyDescent="0.2">
      <c r="A1727" s="143">
        <v>44</v>
      </c>
    </row>
    <row r="1728" spans="1:1" x14ac:dyDescent="0.2">
      <c r="A1728" s="143">
        <v>109</v>
      </c>
    </row>
    <row r="1729" spans="1:1" x14ac:dyDescent="0.2">
      <c r="A1729" s="143">
        <v>68</v>
      </c>
    </row>
    <row r="1730" spans="1:1" x14ac:dyDescent="0.2">
      <c r="A1730" s="143">
        <v>78</v>
      </c>
    </row>
    <row r="1731" spans="1:1" x14ac:dyDescent="0.2">
      <c r="A1731" s="143">
        <v>650</v>
      </c>
    </row>
    <row r="1732" spans="1:1" x14ac:dyDescent="0.2">
      <c r="A1732" s="143">
        <v>675</v>
      </c>
    </row>
    <row r="1733" spans="1:1" x14ac:dyDescent="0.2">
      <c r="A1733" s="143">
        <v>34</v>
      </c>
    </row>
    <row r="1734" spans="1:1" x14ac:dyDescent="0.2">
      <c r="A1734" s="143">
        <v>416</v>
      </c>
    </row>
    <row r="1735" spans="1:1" x14ac:dyDescent="0.2">
      <c r="A1735" s="143">
        <v>10</v>
      </c>
    </row>
    <row r="1736" spans="1:1" x14ac:dyDescent="0.2">
      <c r="A1736" s="143">
        <v>16</v>
      </c>
    </row>
    <row r="1737" spans="1:1" x14ac:dyDescent="0.2">
      <c r="A1737" s="143">
        <v>132</v>
      </c>
    </row>
    <row r="1738" spans="1:1" x14ac:dyDescent="0.2">
      <c r="A1738" s="143">
        <v>123</v>
      </c>
    </row>
    <row r="1739" spans="1:1" x14ac:dyDescent="0.2">
      <c r="A1739" s="143">
        <v>226</v>
      </c>
    </row>
    <row r="1740" spans="1:1" x14ac:dyDescent="0.2">
      <c r="A1740" s="143">
        <v>8</v>
      </c>
    </row>
    <row r="1741" spans="1:1" x14ac:dyDescent="0.2">
      <c r="A1741" s="143">
        <v>64</v>
      </c>
    </row>
    <row r="1742" spans="1:1" x14ac:dyDescent="0.2">
      <c r="A1742" s="143">
        <v>198</v>
      </c>
    </row>
    <row r="1743" spans="1:1" x14ac:dyDescent="0.2">
      <c r="A1743" s="143">
        <v>149</v>
      </c>
    </row>
    <row r="1744" spans="1:1" x14ac:dyDescent="0.2">
      <c r="A1744" s="143">
        <v>3616</v>
      </c>
    </row>
    <row r="1745" spans="1:1" x14ac:dyDescent="0.2">
      <c r="A1745" s="143">
        <v>329</v>
      </c>
    </row>
    <row r="1746" spans="1:1" x14ac:dyDescent="0.2">
      <c r="A1746" s="143">
        <v>400</v>
      </c>
    </row>
    <row r="1747" spans="1:1" x14ac:dyDescent="0.2">
      <c r="A1747" s="143">
        <v>3303</v>
      </c>
    </row>
    <row r="1748" spans="1:1" x14ac:dyDescent="0.2">
      <c r="A1748" s="143">
        <v>228</v>
      </c>
    </row>
    <row r="1749" spans="1:1" x14ac:dyDescent="0.2">
      <c r="A1749" s="143">
        <v>356</v>
      </c>
    </row>
    <row r="1750" spans="1:1" x14ac:dyDescent="0.2">
      <c r="A1750" s="143">
        <v>317</v>
      </c>
    </row>
    <row r="1751" spans="1:1" x14ac:dyDescent="0.2">
      <c r="A1751" s="143">
        <v>102</v>
      </c>
    </row>
    <row r="1752" spans="1:1" x14ac:dyDescent="0.2">
      <c r="A1752" s="143">
        <v>269</v>
      </c>
    </row>
    <row r="1753" spans="1:1" x14ac:dyDescent="0.2">
      <c r="A1753" s="143">
        <v>457</v>
      </c>
    </row>
    <row r="1754" spans="1:1" x14ac:dyDescent="0.2">
      <c r="A1754" s="143">
        <v>114</v>
      </c>
    </row>
    <row r="1755" spans="1:1" x14ac:dyDescent="0.2">
      <c r="A1755" s="143">
        <v>1</v>
      </c>
    </row>
    <row r="1756" spans="1:1" x14ac:dyDescent="0.2">
      <c r="A1756" s="143">
        <v>156</v>
      </c>
    </row>
    <row r="1757" spans="1:1" x14ac:dyDescent="0.2">
      <c r="A1757" s="143">
        <v>434</v>
      </c>
    </row>
    <row r="1758" spans="1:1" x14ac:dyDescent="0.2">
      <c r="A1758" s="143">
        <v>32</v>
      </c>
    </row>
    <row r="1759" spans="1:1" x14ac:dyDescent="0.2">
      <c r="A1759" s="143">
        <v>87</v>
      </c>
    </row>
    <row r="1760" spans="1:1" x14ac:dyDescent="0.2">
      <c r="A1760" s="143">
        <v>91</v>
      </c>
    </row>
    <row r="1761" spans="1:1" x14ac:dyDescent="0.2">
      <c r="A1761" s="143">
        <v>54</v>
      </c>
    </row>
    <row r="1762" spans="1:1" x14ac:dyDescent="0.2">
      <c r="A1762" s="143">
        <v>51</v>
      </c>
    </row>
    <row r="1763" spans="1:1" x14ac:dyDescent="0.2">
      <c r="A1763" s="143">
        <v>150</v>
      </c>
    </row>
    <row r="1764" spans="1:1" x14ac:dyDescent="0.2">
      <c r="A1764" s="143">
        <v>21</v>
      </c>
    </row>
    <row r="1765" spans="1:1" x14ac:dyDescent="0.2">
      <c r="A1765" s="143">
        <v>379</v>
      </c>
    </row>
    <row r="1766" spans="1:1" x14ac:dyDescent="0.2">
      <c r="A1766" s="143">
        <v>181</v>
      </c>
    </row>
    <row r="1767" spans="1:1" x14ac:dyDescent="0.2">
      <c r="A1767" s="143">
        <v>399</v>
      </c>
    </row>
    <row r="1768" spans="1:1" x14ac:dyDescent="0.2">
      <c r="A1768" s="143">
        <v>443</v>
      </c>
    </row>
    <row r="1769" spans="1:1" x14ac:dyDescent="0.2">
      <c r="A1769" s="143">
        <v>448</v>
      </c>
    </row>
    <row r="1770" spans="1:1" x14ac:dyDescent="0.2">
      <c r="A1770" s="143">
        <v>337</v>
      </c>
    </row>
    <row r="1771" spans="1:1" x14ac:dyDescent="0.2">
      <c r="A1771" s="143">
        <v>108</v>
      </c>
    </row>
    <row r="1772" spans="1:1" x14ac:dyDescent="0.2">
      <c r="A1772" s="143">
        <v>153</v>
      </c>
    </row>
    <row r="1773" spans="1:1" x14ac:dyDescent="0.2">
      <c r="A1773" s="143">
        <v>8</v>
      </c>
    </row>
    <row r="1774" spans="1:1" x14ac:dyDescent="0.2">
      <c r="A1774" s="143">
        <v>6</v>
      </c>
    </row>
    <row r="1775" spans="1:1" x14ac:dyDescent="0.2">
      <c r="A1775" s="143">
        <v>412</v>
      </c>
    </row>
    <row r="1776" spans="1:1" x14ac:dyDescent="0.2">
      <c r="A1776" s="143">
        <v>128</v>
      </c>
    </row>
    <row r="1777" spans="1:1" x14ac:dyDescent="0.2">
      <c r="A1777" s="143">
        <v>349</v>
      </c>
    </row>
    <row r="1778" spans="1:1" x14ac:dyDescent="0.2">
      <c r="A1778" s="143">
        <v>366</v>
      </c>
    </row>
    <row r="1779" spans="1:1" x14ac:dyDescent="0.2">
      <c r="A1779" s="143">
        <v>23</v>
      </c>
    </row>
    <row r="1780" spans="1:1" x14ac:dyDescent="0.2">
      <c r="A1780" s="143">
        <v>454</v>
      </c>
    </row>
    <row r="1781" spans="1:1" x14ac:dyDescent="0.2">
      <c r="A1781" s="143">
        <v>4</v>
      </c>
    </row>
    <row r="1782" spans="1:1" x14ac:dyDescent="0.2">
      <c r="A1782" s="143">
        <v>483</v>
      </c>
    </row>
    <row r="1783" spans="1:1" x14ac:dyDescent="0.2">
      <c r="A1783" s="143">
        <v>223</v>
      </c>
    </row>
    <row r="1784" spans="1:1" x14ac:dyDescent="0.2">
      <c r="A1784" s="143">
        <v>123</v>
      </c>
    </row>
    <row r="1785" spans="1:1" x14ac:dyDescent="0.2">
      <c r="A1785" s="143">
        <v>19</v>
      </c>
    </row>
    <row r="1786" spans="1:1" x14ac:dyDescent="0.2">
      <c r="A1786" s="143">
        <v>334</v>
      </c>
    </row>
    <row r="1787" spans="1:1" x14ac:dyDescent="0.2">
      <c r="A1787" s="143">
        <v>181</v>
      </c>
    </row>
    <row r="1788" spans="1:1" x14ac:dyDescent="0.2">
      <c r="A1788" s="143">
        <v>367</v>
      </c>
    </row>
    <row r="1789" spans="1:1" x14ac:dyDescent="0.2">
      <c r="A1789" s="143">
        <v>27</v>
      </c>
    </row>
    <row r="1790" spans="1:1" x14ac:dyDescent="0.2">
      <c r="A1790" s="143">
        <v>36</v>
      </c>
    </row>
    <row r="1791" spans="1:1" x14ac:dyDescent="0.2">
      <c r="A1791" s="143">
        <v>97</v>
      </c>
    </row>
    <row r="1792" spans="1:1" x14ac:dyDescent="0.2">
      <c r="A1792" s="143">
        <v>196</v>
      </c>
    </row>
    <row r="1793" spans="1:1" x14ac:dyDescent="0.2">
      <c r="A1793" s="143">
        <v>388</v>
      </c>
    </row>
    <row r="1794" spans="1:1" x14ac:dyDescent="0.2">
      <c r="A1794" s="143">
        <v>404</v>
      </c>
    </row>
    <row r="1795" spans="1:1" x14ac:dyDescent="0.2">
      <c r="A1795" s="143">
        <v>36</v>
      </c>
    </row>
    <row r="1796" spans="1:1" x14ac:dyDescent="0.2">
      <c r="A1796" s="143">
        <v>59</v>
      </c>
    </row>
    <row r="1797" spans="1:1" x14ac:dyDescent="0.2">
      <c r="A1797" s="143">
        <v>93</v>
      </c>
    </row>
    <row r="1798" spans="1:1" x14ac:dyDescent="0.2">
      <c r="A1798" s="143">
        <v>3455</v>
      </c>
    </row>
    <row r="1799" spans="1:1" x14ac:dyDescent="0.2">
      <c r="A1799" s="143">
        <v>44</v>
      </c>
    </row>
    <row r="1800" spans="1:1" x14ac:dyDescent="0.2">
      <c r="A1800" s="143">
        <v>439</v>
      </c>
    </row>
    <row r="1801" spans="1:1" x14ac:dyDescent="0.2">
      <c r="A1801" s="143">
        <v>63</v>
      </c>
    </row>
    <row r="1802" spans="1:1" x14ac:dyDescent="0.2">
      <c r="A1802" s="143">
        <v>72</v>
      </c>
    </row>
    <row r="1803" spans="1:1" x14ac:dyDescent="0.2">
      <c r="A1803" s="143">
        <v>123</v>
      </c>
    </row>
    <row r="1804" spans="1:1" x14ac:dyDescent="0.2">
      <c r="A1804" s="143">
        <v>195</v>
      </c>
    </row>
    <row r="1805" spans="1:1" x14ac:dyDescent="0.2">
      <c r="A1805" s="143">
        <v>401</v>
      </c>
    </row>
    <row r="1806" spans="1:1" x14ac:dyDescent="0.2">
      <c r="A1806" s="143">
        <v>111</v>
      </c>
    </row>
    <row r="1807" spans="1:1" x14ac:dyDescent="0.2">
      <c r="A1807" s="143">
        <v>412</v>
      </c>
    </row>
    <row r="1808" spans="1:1" x14ac:dyDescent="0.2">
      <c r="A1808" s="143">
        <v>95</v>
      </c>
    </row>
    <row r="1809" spans="1:1" x14ac:dyDescent="0.2">
      <c r="A1809" s="143">
        <v>100</v>
      </c>
    </row>
    <row r="1810" spans="1:1" x14ac:dyDescent="0.2">
      <c r="A1810" s="143">
        <v>435</v>
      </c>
    </row>
    <row r="1811" spans="1:1" x14ac:dyDescent="0.2">
      <c r="A1811" s="143">
        <v>167</v>
      </c>
    </row>
    <row r="1812" spans="1:1" x14ac:dyDescent="0.2">
      <c r="A1812" s="143">
        <v>354</v>
      </c>
    </row>
    <row r="1813" spans="1:1" x14ac:dyDescent="0.2">
      <c r="A1813" s="143">
        <v>426</v>
      </c>
    </row>
    <row r="1814" spans="1:1" x14ac:dyDescent="0.2">
      <c r="A1814" s="143">
        <v>21</v>
      </c>
    </row>
    <row r="1815" spans="1:1" x14ac:dyDescent="0.2">
      <c r="A1815" s="143">
        <v>24</v>
      </c>
    </row>
    <row r="1816" spans="1:1" x14ac:dyDescent="0.2">
      <c r="A1816" s="143">
        <v>251</v>
      </c>
    </row>
    <row r="1817" spans="1:1" x14ac:dyDescent="0.2">
      <c r="A1817" s="143">
        <v>15</v>
      </c>
    </row>
    <row r="1818" spans="1:1" x14ac:dyDescent="0.2">
      <c r="A1818" s="143">
        <v>55</v>
      </c>
    </row>
    <row r="1819" spans="1:1" x14ac:dyDescent="0.2">
      <c r="A1819" s="143">
        <v>156</v>
      </c>
    </row>
    <row r="1820" spans="1:1" x14ac:dyDescent="0.2">
      <c r="A1820" s="143">
        <v>228</v>
      </c>
    </row>
    <row r="1821" spans="1:1" x14ac:dyDescent="0.2">
      <c r="A1821" s="143">
        <v>1</v>
      </c>
    </row>
    <row r="1822" spans="1:1" x14ac:dyDescent="0.2">
      <c r="A1822" s="143">
        <v>90</v>
      </c>
    </row>
    <row r="1823" spans="1:1" x14ac:dyDescent="0.2">
      <c r="A1823" s="143">
        <v>51</v>
      </c>
    </row>
    <row r="1824" spans="1:1" x14ac:dyDescent="0.2">
      <c r="A1824" s="143">
        <v>120</v>
      </c>
    </row>
    <row r="1825" spans="1:1" x14ac:dyDescent="0.2">
      <c r="A1825" s="143">
        <v>70</v>
      </c>
    </row>
    <row r="1826" spans="1:1" x14ac:dyDescent="0.2">
      <c r="A1826" s="143">
        <v>495</v>
      </c>
    </row>
    <row r="1827" spans="1:1" x14ac:dyDescent="0.2">
      <c r="A1827" s="143">
        <v>319</v>
      </c>
    </row>
    <row r="1828" spans="1:1" x14ac:dyDescent="0.2">
      <c r="A1828" s="143">
        <v>426</v>
      </c>
    </row>
    <row r="1829" spans="1:1" x14ac:dyDescent="0.2">
      <c r="A1829" s="143">
        <v>124</v>
      </c>
    </row>
    <row r="1830" spans="1:1" x14ac:dyDescent="0.2">
      <c r="A1830" s="143">
        <v>379</v>
      </c>
    </row>
    <row r="1831" spans="1:1" x14ac:dyDescent="0.2">
      <c r="A1831" s="143">
        <v>22</v>
      </c>
    </row>
    <row r="1832" spans="1:1" x14ac:dyDescent="0.2">
      <c r="A1832" s="143">
        <v>86</v>
      </c>
    </row>
    <row r="1833" spans="1:1" x14ac:dyDescent="0.2">
      <c r="A1833" s="143">
        <v>116</v>
      </c>
    </row>
    <row r="1834" spans="1:1" x14ac:dyDescent="0.2">
      <c r="A1834" s="143">
        <v>49</v>
      </c>
    </row>
    <row r="1835" spans="1:1" x14ac:dyDescent="0.2">
      <c r="A1835" s="143">
        <v>409</v>
      </c>
    </row>
    <row r="1836" spans="1:1" x14ac:dyDescent="0.2">
      <c r="A1836" s="143">
        <v>400</v>
      </c>
    </row>
    <row r="1837" spans="1:1" x14ac:dyDescent="0.2">
      <c r="A1837" s="143">
        <v>82</v>
      </c>
    </row>
    <row r="1838" spans="1:1" x14ac:dyDescent="0.2">
      <c r="A1838" s="143">
        <v>366</v>
      </c>
    </row>
    <row r="1839" spans="1:1" x14ac:dyDescent="0.2">
      <c r="A1839" s="143">
        <v>140</v>
      </c>
    </row>
    <row r="1840" spans="1:1" x14ac:dyDescent="0.2">
      <c r="A1840" s="143">
        <v>360</v>
      </c>
    </row>
    <row r="1841" spans="1:1" x14ac:dyDescent="0.2">
      <c r="A1841" s="143">
        <v>431</v>
      </c>
    </row>
    <row r="1842" spans="1:1" x14ac:dyDescent="0.2">
      <c r="A1842" s="143">
        <v>385</v>
      </c>
    </row>
    <row r="1843" spans="1:1" x14ac:dyDescent="0.2">
      <c r="A1843" s="143">
        <v>3731</v>
      </c>
    </row>
    <row r="1844" spans="1:1" x14ac:dyDescent="0.2">
      <c r="A1844" s="143">
        <v>17</v>
      </c>
    </row>
    <row r="1845" spans="1:1" x14ac:dyDescent="0.2">
      <c r="A1845" s="143">
        <v>27</v>
      </c>
    </row>
    <row r="1846" spans="1:1" x14ac:dyDescent="0.2">
      <c r="A1846" s="143">
        <v>678</v>
      </c>
    </row>
    <row r="1847" spans="1:1" x14ac:dyDescent="0.2">
      <c r="A1847" s="143">
        <v>139</v>
      </c>
    </row>
    <row r="1848" spans="1:1" x14ac:dyDescent="0.2">
      <c r="A1848" s="143">
        <v>378</v>
      </c>
    </row>
    <row r="1849" spans="1:1" x14ac:dyDescent="0.2">
      <c r="A1849" s="143">
        <v>324</v>
      </c>
    </row>
    <row r="1850" spans="1:1" x14ac:dyDescent="0.2">
      <c r="A1850" s="143">
        <v>423</v>
      </c>
    </row>
    <row r="1851" spans="1:1" x14ac:dyDescent="0.2">
      <c r="A1851" s="143">
        <v>2</v>
      </c>
    </row>
    <row r="1852" spans="1:1" x14ac:dyDescent="0.2">
      <c r="A1852" s="143">
        <v>86</v>
      </c>
    </row>
    <row r="1853" spans="1:1" x14ac:dyDescent="0.2">
      <c r="A1853" s="143">
        <v>376</v>
      </c>
    </row>
    <row r="1854" spans="1:1" x14ac:dyDescent="0.2">
      <c r="A1854" s="143">
        <v>414</v>
      </c>
    </row>
    <row r="1855" spans="1:1" x14ac:dyDescent="0.2">
      <c r="A1855" s="143">
        <v>114</v>
      </c>
    </row>
    <row r="1856" spans="1:1" x14ac:dyDescent="0.2">
      <c r="A1856" s="143">
        <v>65</v>
      </c>
    </row>
    <row r="1857" spans="1:1" x14ac:dyDescent="0.2">
      <c r="A1857" s="143">
        <v>53</v>
      </c>
    </row>
    <row r="1858" spans="1:1" x14ac:dyDescent="0.2">
      <c r="A1858" s="143">
        <v>583</v>
      </c>
    </row>
    <row r="1859" spans="1:1" x14ac:dyDescent="0.2">
      <c r="A1859" s="143">
        <v>23</v>
      </c>
    </row>
    <row r="1860" spans="1:1" x14ac:dyDescent="0.2">
      <c r="A1860" s="143">
        <v>177</v>
      </c>
    </row>
    <row r="1861" spans="1:1" x14ac:dyDescent="0.2">
      <c r="A1861" s="143">
        <v>470</v>
      </c>
    </row>
    <row r="1862" spans="1:1" x14ac:dyDescent="0.2">
      <c r="A1862" s="143">
        <v>299</v>
      </c>
    </row>
    <row r="1863" spans="1:1" x14ac:dyDescent="0.2">
      <c r="A1863" s="143">
        <v>461</v>
      </c>
    </row>
    <row r="1864" spans="1:1" x14ac:dyDescent="0.2">
      <c r="A1864" s="143">
        <v>1412</v>
      </c>
    </row>
    <row r="1865" spans="1:1" x14ac:dyDescent="0.2">
      <c r="A1865" s="143">
        <v>68</v>
      </c>
    </row>
    <row r="1866" spans="1:1" x14ac:dyDescent="0.2">
      <c r="A1866" s="143">
        <v>85</v>
      </c>
    </row>
    <row r="1867" spans="1:1" x14ac:dyDescent="0.2">
      <c r="A1867" s="143">
        <v>412</v>
      </c>
    </row>
    <row r="1868" spans="1:1" x14ac:dyDescent="0.2">
      <c r="A1868" s="143">
        <v>152</v>
      </c>
    </row>
    <row r="1869" spans="1:1" x14ac:dyDescent="0.2">
      <c r="A1869" s="143">
        <v>25</v>
      </c>
    </row>
    <row r="1870" spans="1:1" x14ac:dyDescent="0.2">
      <c r="A1870" s="143">
        <v>66</v>
      </c>
    </row>
    <row r="1871" spans="1:1" x14ac:dyDescent="0.2">
      <c r="A1871" s="143">
        <v>367</v>
      </c>
    </row>
    <row r="1872" spans="1:1" x14ac:dyDescent="0.2">
      <c r="A1872" s="143">
        <v>75</v>
      </c>
    </row>
    <row r="1873" spans="1:1" x14ac:dyDescent="0.2">
      <c r="A1873" s="143">
        <v>413</v>
      </c>
    </row>
    <row r="1874" spans="1:1" x14ac:dyDescent="0.2">
      <c r="A1874" s="143">
        <v>167</v>
      </c>
    </row>
    <row r="1875" spans="1:1" x14ac:dyDescent="0.2">
      <c r="A1875" s="143">
        <v>315</v>
      </c>
    </row>
    <row r="1876" spans="1:1" x14ac:dyDescent="0.2">
      <c r="A1876" s="143">
        <v>337</v>
      </c>
    </row>
    <row r="1877" spans="1:1" x14ac:dyDescent="0.2">
      <c r="A1877" s="143">
        <v>56</v>
      </c>
    </row>
    <row r="1878" spans="1:1" x14ac:dyDescent="0.2">
      <c r="A1878" s="143">
        <v>475</v>
      </c>
    </row>
    <row r="1879" spans="1:1" x14ac:dyDescent="0.2">
      <c r="A1879" s="143">
        <v>39</v>
      </c>
    </row>
    <row r="1880" spans="1:1" x14ac:dyDescent="0.2">
      <c r="A1880" s="143">
        <v>57</v>
      </c>
    </row>
    <row r="1881" spans="1:1" x14ac:dyDescent="0.2">
      <c r="A1881" s="143">
        <v>475</v>
      </c>
    </row>
    <row r="1882" spans="1:1" x14ac:dyDescent="0.2">
      <c r="A1882" s="143">
        <v>166</v>
      </c>
    </row>
    <row r="1883" spans="1:1" x14ac:dyDescent="0.2">
      <c r="A1883" s="143">
        <v>45</v>
      </c>
    </row>
    <row r="1884" spans="1:1" x14ac:dyDescent="0.2">
      <c r="A1884" s="143">
        <v>106</v>
      </c>
    </row>
    <row r="1885" spans="1:1" x14ac:dyDescent="0.2">
      <c r="A1885" s="143">
        <v>20</v>
      </c>
    </row>
    <row r="1886" spans="1:1" x14ac:dyDescent="0.2">
      <c r="A1886" s="143">
        <v>101</v>
      </c>
    </row>
    <row r="1887" spans="1:1" x14ac:dyDescent="0.2">
      <c r="A1887" s="143">
        <v>220</v>
      </c>
    </row>
    <row r="1888" spans="1:1" x14ac:dyDescent="0.2">
      <c r="A1888" s="143">
        <v>390</v>
      </c>
    </row>
    <row r="1889" spans="1:1" x14ac:dyDescent="0.2">
      <c r="A1889" s="143">
        <v>430</v>
      </c>
    </row>
    <row r="1890" spans="1:1" x14ac:dyDescent="0.2">
      <c r="A1890" s="143">
        <v>142</v>
      </c>
    </row>
    <row r="1891" spans="1:1" x14ac:dyDescent="0.2">
      <c r="A1891" s="143">
        <v>483</v>
      </c>
    </row>
    <row r="1892" spans="1:1" x14ac:dyDescent="0.2">
      <c r="A1892" s="143">
        <v>57</v>
      </c>
    </row>
    <row r="1893" spans="1:1" x14ac:dyDescent="0.2">
      <c r="A1893" s="143">
        <v>317</v>
      </c>
    </row>
    <row r="1894" spans="1:1" x14ac:dyDescent="0.2">
      <c r="A1894" s="143">
        <v>24</v>
      </c>
    </row>
    <row r="1895" spans="1:1" x14ac:dyDescent="0.2">
      <c r="A1895" s="143">
        <v>200</v>
      </c>
    </row>
    <row r="1896" spans="1:1" x14ac:dyDescent="0.2">
      <c r="A1896" s="143">
        <v>444</v>
      </c>
    </row>
    <row r="1897" spans="1:1" x14ac:dyDescent="0.2">
      <c r="A1897" s="143">
        <v>119</v>
      </c>
    </row>
    <row r="1898" spans="1:1" x14ac:dyDescent="0.2">
      <c r="A1898" s="143">
        <v>127</v>
      </c>
    </row>
    <row r="1899" spans="1:1" x14ac:dyDescent="0.2">
      <c r="A1899" s="143">
        <v>170</v>
      </c>
    </row>
    <row r="1900" spans="1:1" x14ac:dyDescent="0.2">
      <c r="A1900" s="143">
        <v>387</v>
      </c>
    </row>
    <row r="1901" spans="1:1" x14ac:dyDescent="0.2">
      <c r="A1901" s="143">
        <v>15</v>
      </c>
    </row>
    <row r="1902" spans="1:1" x14ac:dyDescent="0.2">
      <c r="A1902" s="143">
        <v>90</v>
      </c>
    </row>
    <row r="1903" spans="1:1" x14ac:dyDescent="0.2">
      <c r="A1903" s="143">
        <v>63</v>
      </c>
    </row>
    <row r="1904" spans="1:1" x14ac:dyDescent="0.2">
      <c r="A1904" s="143">
        <v>497</v>
      </c>
    </row>
    <row r="1905" spans="1:1" x14ac:dyDescent="0.2">
      <c r="A1905" s="143">
        <v>411</v>
      </c>
    </row>
    <row r="1906" spans="1:1" x14ac:dyDescent="0.2">
      <c r="A1906" s="143">
        <v>96</v>
      </c>
    </row>
    <row r="1907" spans="1:1" x14ac:dyDescent="0.2">
      <c r="A1907" s="143">
        <v>263</v>
      </c>
    </row>
    <row r="1908" spans="1:1" x14ac:dyDescent="0.2">
      <c r="A1908" s="143">
        <v>53</v>
      </c>
    </row>
    <row r="1909" spans="1:1" x14ac:dyDescent="0.2">
      <c r="A1909" s="143">
        <v>69</v>
      </c>
    </row>
    <row r="1910" spans="1:1" x14ac:dyDescent="0.2">
      <c r="A1910" s="143">
        <v>110</v>
      </c>
    </row>
    <row r="1911" spans="1:1" x14ac:dyDescent="0.2">
      <c r="A1911" s="143">
        <v>47</v>
      </c>
    </row>
    <row r="1912" spans="1:1" x14ac:dyDescent="0.2">
      <c r="A1912" s="143">
        <v>467</v>
      </c>
    </row>
    <row r="1913" spans="1:1" x14ac:dyDescent="0.2">
      <c r="A1913" s="143">
        <v>61</v>
      </c>
    </row>
    <row r="1914" spans="1:1" x14ac:dyDescent="0.2">
      <c r="A1914" s="143">
        <v>454</v>
      </c>
    </row>
    <row r="1915" spans="1:1" x14ac:dyDescent="0.2">
      <c r="A1915" s="143">
        <v>871</v>
      </c>
    </row>
    <row r="1916" spans="1:1" x14ac:dyDescent="0.2">
      <c r="A1916" s="143">
        <v>84</v>
      </c>
    </row>
    <row r="1917" spans="1:1" x14ac:dyDescent="0.2">
      <c r="A1917" s="143">
        <v>349</v>
      </c>
    </row>
    <row r="1918" spans="1:1" x14ac:dyDescent="0.2">
      <c r="A1918" s="143">
        <v>73</v>
      </c>
    </row>
    <row r="1919" spans="1:1" x14ac:dyDescent="0.2">
      <c r="A1919" s="143">
        <v>92</v>
      </c>
    </row>
    <row r="1920" spans="1:1" x14ac:dyDescent="0.2">
      <c r="A1920" s="143">
        <v>242</v>
      </c>
    </row>
    <row r="1921" spans="1:1" x14ac:dyDescent="0.2">
      <c r="A1921" s="143">
        <v>99</v>
      </c>
    </row>
    <row r="1922" spans="1:1" x14ac:dyDescent="0.2">
      <c r="A1922" s="143">
        <v>114</v>
      </c>
    </row>
    <row r="1923" spans="1:1" x14ac:dyDescent="0.2">
      <c r="A1923" s="143">
        <v>342</v>
      </c>
    </row>
    <row r="1924" spans="1:1" x14ac:dyDescent="0.2">
      <c r="A1924" s="143">
        <v>473</v>
      </c>
    </row>
    <row r="1925" spans="1:1" x14ac:dyDescent="0.2">
      <c r="A1925" s="143">
        <v>516</v>
      </c>
    </row>
    <row r="1926" spans="1:1" x14ac:dyDescent="0.2">
      <c r="A1926" s="143">
        <v>98</v>
      </c>
    </row>
    <row r="1927" spans="1:1" x14ac:dyDescent="0.2">
      <c r="A1927" s="143">
        <v>109</v>
      </c>
    </row>
    <row r="1928" spans="1:1" x14ac:dyDescent="0.2">
      <c r="A1928" s="143">
        <v>111</v>
      </c>
    </row>
    <row r="1929" spans="1:1" x14ac:dyDescent="0.2">
      <c r="A1929" s="143">
        <v>164</v>
      </c>
    </row>
    <row r="1930" spans="1:1" x14ac:dyDescent="0.2">
      <c r="A1930" s="143">
        <v>24</v>
      </c>
    </row>
    <row r="1931" spans="1:1" x14ac:dyDescent="0.2">
      <c r="A1931" s="143">
        <v>59</v>
      </c>
    </row>
    <row r="1932" spans="1:1" x14ac:dyDescent="0.2">
      <c r="A1932" s="143">
        <v>383</v>
      </c>
    </row>
    <row r="1933" spans="1:1" x14ac:dyDescent="0.2">
      <c r="A1933" s="143">
        <v>931</v>
      </c>
    </row>
    <row r="1934" spans="1:1" x14ac:dyDescent="0.2">
      <c r="A1934" s="143">
        <v>71</v>
      </c>
    </row>
    <row r="1935" spans="1:1" x14ac:dyDescent="0.2">
      <c r="A1935" s="143">
        <v>248</v>
      </c>
    </row>
    <row r="1936" spans="1:1" x14ac:dyDescent="0.2">
      <c r="A1936" s="143">
        <v>273</v>
      </c>
    </row>
    <row r="1937" spans="1:1" x14ac:dyDescent="0.2">
      <c r="A1937" s="143">
        <v>16</v>
      </c>
    </row>
    <row r="1938" spans="1:1" x14ac:dyDescent="0.2">
      <c r="A1938" s="143">
        <v>375</v>
      </c>
    </row>
    <row r="1939" spans="1:1" x14ac:dyDescent="0.2">
      <c r="A1939" s="143">
        <v>63</v>
      </c>
    </row>
    <row r="1940" spans="1:1" x14ac:dyDescent="0.2">
      <c r="A1940" s="143">
        <v>304</v>
      </c>
    </row>
    <row r="1941" spans="1:1" x14ac:dyDescent="0.2">
      <c r="A1941" s="143">
        <v>912</v>
      </c>
    </row>
    <row r="1942" spans="1:1" x14ac:dyDescent="0.2">
      <c r="A1942" s="143">
        <v>100</v>
      </c>
    </row>
    <row r="1943" spans="1:1" x14ac:dyDescent="0.2">
      <c r="A1943" s="143">
        <v>12</v>
      </c>
    </row>
    <row r="1944" spans="1:1" x14ac:dyDescent="0.2">
      <c r="A1944" s="143">
        <v>21</v>
      </c>
    </row>
    <row r="1945" spans="1:1" x14ac:dyDescent="0.2">
      <c r="A1945" s="143">
        <v>374</v>
      </c>
    </row>
    <row r="1946" spans="1:1" x14ac:dyDescent="0.2">
      <c r="A1946" s="143">
        <v>13</v>
      </c>
    </row>
    <row r="1947" spans="1:1" x14ac:dyDescent="0.2">
      <c r="A1947" s="143">
        <v>2696</v>
      </c>
    </row>
    <row r="1948" spans="1:1" x14ac:dyDescent="0.2">
      <c r="A1948" s="143">
        <v>56</v>
      </c>
    </row>
    <row r="1949" spans="1:1" x14ac:dyDescent="0.2">
      <c r="A1949" s="143">
        <v>68</v>
      </c>
    </row>
    <row r="1950" spans="1:1" x14ac:dyDescent="0.2">
      <c r="A1950" s="143">
        <v>61</v>
      </c>
    </row>
    <row r="1951" spans="1:1" x14ac:dyDescent="0.2">
      <c r="A1951" s="143">
        <v>101</v>
      </c>
    </row>
    <row r="1952" spans="1:1" x14ac:dyDescent="0.2">
      <c r="A1952" s="143">
        <v>405</v>
      </c>
    </row>
    <row r="1953" spans="1:1" x14ac:dyDescent="0.2">
      <c r="A1953" s="143">
        <v>21</v>
      </c>
    </row>
    <row r="1954" spans="1:1" x14ac:dyDescent="0.2">
      <c r="A1954" s="143">
        <v>132</v>
      </c>
    </row>
    <row r="1955" spans="1:1" x14ac:dyDescent="0.2">
      <c r="A1955" s="143">
        <v>386</v>
      </c>
    </row>
    <row r="1956" spans="1:1" x14ac:dyDescent="0.2">
      <c r="A1956" s="143">
        <v>145</v>
      </c>
    </row>
    <row r="1957" spans="1:1" x14ac:dyDescent="0.2">
      <c r="A1957" s="143">
        <v>406</v>
      </c>
    </row>
    <row r="1958" spans="1:1" x14ac:dyDescent="0.2">
      <c r="A1958" s="143">
        <v>42</v>
      </c>
    </row>
    <row r="1959" spans="1:1" x14ac:dyDescent="0.2">
      <c r="A1959" s="143">
        <v>77</v>
      </c>
    </row>
    <row r="1960" spans="1:1" x14ac:dyDescent="0.2">
      <c r="A1960" s="143">
        <v>439</v>
      </c>
    </row>
    <row r="1961" spans="1:1" x14ac:dyDescent="0.2">
      <c r="A1961" s="143">
        <v>103</v>
      </c>
    </row>
    <row r="1962" spans="1:1" x14ac:dyDescent="0.2">
      <c r="A1962" s="143">
        <v>863</v>
      </c>
    </row>
    <row r="1963" spans="1:1" x14ac:dyDescent="0.2">
      <c r="A1963" s="143">
        <v>126</v>
      </c>
    </row>
    <row r="1964" spans="1:1" x14ac:dyDescent="0.2">
      <c r="A1964" s="143">
        <v>887</v>
      </c>
    </row>
    <row r="1965" spans="1:1" x14ac:dyDescent="0.2">
      <c r="A1965" s="143">
        <v>80</v>
      </c>
    </row>
    <row r="1966" spans="1:1" x14ac:dyDescent="0.2">
      <c r="A1966" s="143">
        <v>449</v>
      </c>
    </row>
    <row r="1967" spans="1:1" x14ac:dyDescent="0.2">
      <c r="A1967" s="143">
        <v>74</v>
      </c>
    </row>
    <row r="1968" spans="1:1" x14ac:dyDescent="0.2">
      <c r="A1968" s="143">
        <v>382</v>
      </c>
    </row>
    <row r="1969" spans="1:1" x14ac:dyDescent="0.2">
      <c r="A1969" s="143">
        <v>108</v>
      </c>
    </row>
    <row r="1970" spans="1:1" x14ac:dyDescent="0.2">
      <c r="A1970" s="143">
        <v>398</v>
      </c>
    </row>
    <row r="1971" spans="1:1" x14ac:dyDescent="0.2">
      <c r="A1971" s="143">
        <v>450</v>
      </c>
    </row>
    <row r="1972" spans="1:1" x14ac:dyDescent="0.2">
      <c r="A1972" s="143">
        <v>166</v>
      </c>
    </row>
    <row r="1973" spans="1:1" x14ac:dyDescent="0.2">
      <c r="A1973" s="143">
        <v>438</v>
      </c>
    </row>
    <row r="1974" spans="1:1" x14ac:dyDescent="0.2">
      <c r="A1974" s="143">
        <v>53</v>
      </c>
    </row>
    <row r="1975" spans="1:1" x14ac:dyDescent="0.2">
      <c r="A1975" s="143">
        <v>105</v>
      </c>
    </row>
    <row r="1976" spans="1:1" x14ac:dyDescent="0.2">
      <c r="A1976" s="143">
        <v>461</v>
      </c>
    </row>
    <row r="1977" spans="1:1" x14ac:dyDescent="0.2">
      <c r="A1977" s="143">
        <v>2095</v>
      </c>
    </row>
    <row r="1978" spans="1:1" x14ac:dyDescent="0.2">
      <c r="A1978" s="143">
        <v>71</v>
      </c>
    </row>
    <row r="1979" spans="1:1" x14ac:dyDescent="0.2">
      <c r="A1979" s="143">
        <v>218</v>
      </c>
    </row>
    <row r="1980" spans="1:1" x14ac:dyDescent="0.2">
      <c r="A1980" s="143">
        <v>45</v>
      </c>
    </row>
    <row r="1981" spans="1:1" x14ac:dyDescent="0.2">
      <c r="A1981" s="143">
        <v>53</v>
      </c>
    </row>
    <row r="1982" spans="1:1" x14ac:dyDescent="0.2">
      <c r="A1982" s="143">
        <v>364</v>
      </c>
    </row>
    <row r="1983" spans="1:1" x14ac:dyDescent="0.2">
      <c r="A1983" s="143">
        <v>431</v>
      </c>
    </row>
    <row r="1984" spans="1:1" x14ac:dyDescent="0.2">
      <c r="A1984" s="143">
        <v>344</v>
      </c>
    </row>
    <row r="1985" spans="1:1" x14ac:dyDescent="0.2">
      <c r="A1985" s="143">
        <v>2919</v>
      </c>
    </row>
    <row r="1986" spans="1:1" x14ac:dyDescent="0.2">
      <c r="A1986" s="143">
        <v>46</v>
      </c>
    </row>
    <row r="1987" spans="1:1" x14ac:dyDescent="0.2">
      <c r="A1987" s="143">
        <v>100</v>
      </c>
    </row>
    <row r="1988" spans="1:1" x14ac:dyDescent="0.2">
      <c r="A1988" s="143">
        <v>300</v>
      </c>
    </row>
    <row r="1989" spans="1:1" x14ac:dyDescent="0.2">
      <c r="A1989" s="143">
        <v>452</v>
      </c>
    </row>
    <row r="1990" spans="1:1" x14ac:dyDescent="0.2">
      <c r="A1990" s="143">
        <v>73</v>
      </c>
    </row>
    <row r="1991" spans="1:1" x14ac:dyDescent="0.2">
      <c r="A1991" s="143">
        <v>148</v>
      </c>
    </row>
    <row r="1992" spans="1:1" x14ac:dyDescent="0.2">
      <c r="A1992" s="143">
        <v>62</v>
      </c>
    </row>
    <row r="1993" spans="1:1" x14ac:dyDescent="0.2">
      <c r="A1993" s="143">
        <v>73</v>
      </c>
    </row>
    <row r="1994" spans="1:1" x14ac:dyDescent="0.2">
      <c r="A1994" s="143">
        <v>118</v>
      </c>
    </row>
    <row r="1995" spans="1:1" x14ac:dyDescent="0.2">
      <c r="A1995" s="143">
        <v>85</v>
      </c>
    </row>
    <row r="1996" spans="1:1" x14ac:dyDescent="0.2">
      <c r="A1996" s="143">
        <v>468</v>
      </c>
    </row>
    <row r="1997" spans="1:1" x14ac:dyDescent="0.2">
      <c r="A1997" s="143">
        <v>85</v>
      </c>
    </row>
    <row r="1998" spans="1:1" x14ac:dyDescent="0.2">
      <c r="A1998" s="143">
        <v>132</v>
      </c>
    </row>
    <row r="1999" spans="1:1" x14ac:dyDescent="0.2">
      <c r="A1999" s="143">
        <v>443</v>
      </c>
    </row>
    <row r="2000" spans="1:1" x14ac:dyDescent="0.2">
      <c r="A2000" s="143">
        <v>98</v>
      </c>
    </row>
    <row r="2001" spans="1:1" x14ac:dyDescent="0.2">
      <c r="A2001" s="143">
        <v>331</v>
      </c>
    </row>
    <row r="2002" spans="1:1" x14ac:dyDescent="0.2">
      <c r="A2002" s="143">
        <v>1985</v>
      </c>
    </row>
    <row r="2003" spans="1:1" x14ac:dyDescent="0.2">
      <c r="A2003" s="143">
        <v>55</v>
      </c>
    </row>
    <row r="2004" spans="1:1" x14ac:dyDescent="0.2">
      <c r="A2004" s="143">
        <v>369</v>
      </c>
    </row>
    <row r="2005" spans="1:1" x14ac:dyDescent="0.2">
      <c r="A2005" s="143">
        <v>151</v>
      </c>
    </row>
    <row r="2006" spans="1:1" x14ac:dyDescent="0.2">
      <c r="A2006" s="143">
        <v>492</v>
      </c>
    </row>
    <row r="2007" spans="1:1" x14ac:dyDescent="0.2">
      <c r="A2007" s="143">
        <v>41</v>
      </c>
    </row>
    <row r="2008" spans="1:1" x14ac:dyDescent="0.2">
      <c r="A2008" s="143">
        <v>427</v>
      </c>
    </row>
    <row r="2009" spans="1:1" x14ac:dyDescent="0.2">
      <c r="A2009" s="143">
        <v>544</v>
      </c>
    </row>
    <row r="2010" spans="1:1" x14ac:dyDescent="0.2">
      <c r="A2010" s="143">
        <v>185</v>
      </c>
    </row>
    <row r="2011" spans="1:1" x14ac:dyDescent="0.2">
      <c r="A2011" s="143">
        <v>405</v>
      </c>
    </row>
    <row r="2012" spans="1:1" x14ac:dyDescent="0.2">
      <c r="A2012" s="143">
        <v>650</v>
      </c>
    </row>
    <row r="2013" spans="1:1" x14ac:dyDescent="0.2">
      <c r="A2013" s="143">
        <v>32</v>
      </c>
    </row>
    <row r="2014" spans="1:1" x14ac:dyDescent="0.2">
      <c r="A2014" s="143">
        <v>94</v>
      </c>
    </row>
    <row r="2015" spans="1:1" x14ac:dyDescent="0.2">
      <c r="A2015" s="143">
        <v>135</v>
      </c>
    </row>
    <row r="2016" spans="1:1" x14ac:dyDescent="0.2">
      <c r="A2016" s="143">
        <v>40</v>
      </c>
    </row>
    <row r="2017" spans="1:1" x14ac:dyDescent="0.2">
      <c r="A2017" s="143">
        <v>345</v>
      </c>
    </row>
    <row r="2018" spans="1:1" x14ac:dyDescent="0.2">
      <c r="A2018" s="143">
        <v>1388</v>
      </c>
    </row>
    <row r="2019" spans="1:1" x14ac:dyDescent="0.2">
      <c r="A2019" s="143">
        <v>47</v>
      </c>
    </row>
    <row r="2020" spans="1:1" x14ac:dyDescent="0.2">
      <c r="A2020" s="143">
        <v>448</v>
      </c>
    </row>
    <row r="2021" spans="1:1" x14ac:dyDescent="0.2">
      <c r="A2021" s="143">
        <v>143</v>
      </c>
    </row>
    <row r="2022" spans="1:1" x14ac:dyDescent="0.2">
      <c r="A2022" s="143">
        <v>145</v>
      </c>
    </row>
    <row r="2023" spans="1:1" x14ac:dyDescent="0.2">
      <c r="A2023" s="143">
        <v>369</v>
      </c>
    </row>
    <row r="2024" spans="1:1" x14ac:dyDescent="0.2">
      <c r="A2024" s="143">
        <v>71</v>
      </c>
    </row>
    <row r="2025" spans="1:1" x14ac:dyDescent="0.2">
      <c r="A2025" s="143">
        <v>3310</v>
      </c>
    </row>
    <row r="2026" spans="1:1" x14ac:dyDescent="0.2">
      <c r="A2026" s="143">
        <v>24</v>
      </c>
    </row>
    <row r="2027" spans="1:1" x14ac:dyDescent="0.2">
      <c r="A2027" s="143">
        <v>341</v>
      </c>
    </row>
    <row r="2028" spans="1:1" x14ac:dyDescent="0.2">
      <c r="A2028" s="143">
        <v>131</v>
      </c>
    </row>
    <row r="2029" spans="1:1" x14ac:dyDescent="0.2">
      <c r="A2029" s="143">
        <v>139</v>
      </c>
    </row>
    <row r="2030" spans="1:1" x14ac:dyDescent="0.2">
      <c r="A2030" s="143">
        <v>426</v>
      </c>
    </row>
    <row r="2031" spans="1:1" x14ac:dyDescent="0.2">
      <c r="A2031" s="143">
        <v>372</v>
      </c>
    </row>
    <row r="2032" spans="1:1" x14ac:dyDescent="0.2">
      <c r="A2032" s="143">
        <v>382</v>
      </c>
    </row>
    <row r="2033" spans="1:1" x14ac:dyDescent="0.2">
      <c r="A2033" s="143">
        <v>468</v>
      </c>
    </row>
    <row r="2034" spans="1:1" x14ac:dyDescent="0.2">
      <c r="A2034" s="143">
        <v>53</v>
      </c>
    </row>
    <row r="2035" spans="1:1" x14ac:dyDescent="0.2">
      <c r="A2035" s="143">
        <v>310</v>
      </c>
    </row>
    <row r="2036" spans="1:1" x14ac:dyDescent="0.2">
      <c r="A2036" s="143">
        <v>372</v>
      </c>
    </row>
    <row r="2037" spans="1:1" x14ac:dyDescent="0.2">
      <c r="A2037" s="143">
        <v>409</v>
      </c>
    </row>
    <row r="2038" spans="1:1" x14ac:dyDescent="0.2">
      <c r="A2038" s="143">
        <v>429</v>
      </c>
    </row>
    <row r="2039" spans="1:1" x14ac:dyDescent="0.2">
      <c r="A2039" s="143">
        <v>436</v>
      </c>
    </row>
    <row r="2040" spans="1:1" x14ac:dyDescent="0.2">
      <c r="A2040" s="143">
        <v>160</v>
      </c>
    </row>
    <row r="2041" spans="1:1" x14ac:dyDescent="0.2">
      <c r="A2041" s="143">
        <v>427</v>
      </c>
    </row>
    <row r="2042" spans="1:1" x14ac:dyDescent="0.2">
      <c r="A2042" s="143">
        <v>53</v>
      </c>
    </row>
    <row r="2043" spans="1:1" x14ac:dyDescent="0.2">
      <c r="A2043" s="143">
        <v>58</v>
      </c>
    </row>
    <row r="2044" spans="1:1" x14ac:dyDescent="0.2">
      <c r="A2044" s="143">
        <v>83</v>
      </c>
    </row>
    <row r="2045" spans="1:1" x14ac:dyDescent="0.2">
      <c r="A2045" s="143">
        <v>118</v>
      </c>
    </row>
    <row r="2046" spans="1:1" x14ac:dyDescent="0.2">
      <c r="A2046" s="143">
        <v>138</v>
      </c>
    </row>
    <row r="2047" spans="1:1" x14ac:dyDescent="0.2">
      <c r="A2047" s="143">
        <v>168</v>
      </c>
    </row>
    <row r="2048" spans="1:1" x14ac:dyDescent="0.2">
      <c r="A2048" s="143">
        <v>487</v>
      </c>
    </row>
    <row r="2049" spans="1:1" x14ac:dyDescent="0.2">
      <c r="A2049" s="143">
        <v>402</v>
      </c>
    </row>
    <row r="2050" spans="1:1" x14ac:dyDescent="0.2">
      <c r="A2050" s="143">
        <v>65</v>
      </c>
    </row>
    <row r="2051" spans="1:1" x14ac:dyDescent="0.2">
      <c r="A2051" s="143">
        <v>183</v>
      </c>
    </row>
    <row r="2052" spans="1:1" x14ac:dyDescent="0.2">
      <c r="A2052" s="143">
        <v>176</v>
      </c>
    </row>
    <row r="2053" spans="1:1" x14ac:dyDescent="0.2">
      <c r="A2053" s="143">
        <v>159</v>
      </c>
    </row>
    <row r="2054" spans="1:1" x14ac:dyDescent="0.2">
      <c r="A2054" s="143">
        <v>429</v>
      </c>
    </row>
    <row r="2055" spans="1:1" x14ac:dyDescent="0.2">
      <c r="A2055" s="143">
        <v>20</v>
      </c>
    </row>
    <row r="2056" spans="1:1" x14ac:dyDescent="0.2">
      <c r="A2056" s="143">
        <v>61</v>
      </c>
    </row>
    <row r="2057" spans="1:1" x14ac:dyDescent="0.2">
      <c r="A2057" s="143">
        <v>124</v>
      </c>
    </row>
    <row r="2058" spans="1:1" x14ac:dyDescent="0.2">
      <c r="A2058" s="143">
        <v>402</v>
      </c>
    </row>
    <row r="2059" spans="1:1" x14ac:dyDescent="0.2">
      <c r="A2059" s="143">
        <v>441</v>
      </c>
    </row>
    <row r="2060" spans="1:1" x14ac:dyDescent="0.2">
      <c r="A2060" s="143">
        <v>2750</v>
      </c>
    </row>
    <row r="2061" spans="1:1" x14ac:dyDescent="0.2">
      <c r="A2061" s="143">
        <v>39</v>
      </c>
    </row>
    <row r="2062" spans="1:1" x14ac:dyDescent="0.2">
      <c r="A2062" s="143">
        <v>79</v>
      </c>
    </row>
    <row r="2063" spans="1:1" x14ac:dyDescent="0.2">
      <c r="A2063" s="143">
        <v>50</v>
      </c>
    </row>
    <row r="2064" spans="1:1" x14ac:dyDescent="0.2">
      <c r="A2064" s="143">
        <v>128</v>
      </c>
    </row>
    <row r="2065" spans="1:1" x14ac:dyDescent="0.2">
      <c r="A2065" s="143">
        <v>553</v>
      </c>
    </row>
    <row r="2066" spans="1:1" x14ac:dyDescent="0.2">
      <c r="A2066" s="143">
        <v>59</v>
      </c>
    </row>
    <row r="2067" spans="1:1" x14ac:dyDescent="0.2">
      <c r="A2067" s="143">
        <v>304</v>
      </c>
    </row>
    <row r="2068" spans="1:1" x14ac:dyDescent="0.2">
      <c r="A2068" s="143">
        <v>71</v>
      </c>
    </row>
    <row r="2069" spans="1:1" x14ac:dyDescent="0.2">
      <c r="A2069" s="143">
        <v>90</v>
      </c>
    </row>
    <row r="2070" spans="1:1" x14ac:dyDescent="0.2">
      <c r="A2070" s="143">
        <v>487</v>
      </c>
    </row>
    <row r="2071" spans="1:1" x14ac:dyDescent="0.2">
      <c r="A2071" s="143">
        <v>45</v>
      </c>
    </row>
    <row r="2072" spans="1:1" x14ac:dyDescent="0.2">
      <c r="A2072" s="143">
        <v>165</v>
      </c>
    </row>
    <row r="2073" spans="1:1" x14ac:dyDescent="0.2">
      <c r="A2073" s="143">
        <v>157</v>
      </c>
    </row>
    <row r="2074" spans="1:1" x14ac:dyDescent="0.2">
      <c r="A2074" s="143">
        <v>189</v>
      </c>
    </row>
    <row r="2075" spans="1:1" x14ac:dyDescent="0.2">
      <c r="A2075" s="143">
        <v>275</v>
      </c>
    </row>
    <row r="2076" spans="1:1" x14ac:dyDescent="0.2">
      <c r="A2076" s="143">
        <v>65</v>
      </c>
    </row>
    <row r="2077" spans="1:1" x14ac:dyDescent="0.2">
      <c r="A2077" s="143">
        <v>108</v>
      </c>
    </row>
    <row r="2078" spans="1:1" x14ac:dyDescent="0.2">
      <c r="A2078" s="143">
        <v>446</v>
      </c>
    </row>
    <row r="2079" spans="1:1" x14ac:dyDescent="0.2">
      <c r="A2079" s="143">
        <v>60</v>
      </c>
    </row>
    <row r="2080" spans="1:1" x14ac:dyDescent="0.2">
      <c r="A2080" s="143">
        <v>159</v>
      </c>
    </row>
    <row r="2081" spans="1:1" x14ac:dyDescent="0.2">
      <c r="A2081" s="143">
        <v>62</v>
      </c>
    </row>
    <row r="2082" spans="1:1" x14ac:dyDescent="0.2">
      <c r="A2082" s="143">
        <v>63</v>
      </c>
    </row>
    <row r="2083" spans="1:1" x14ac:dyDescent="0.2">
      <c r="A2083" s="143">
        <v>41</v>
      </c>
    </row>
    <row r="2084" spans="1:1" x14ac:dyDescent="0.2">
      <c r="A2084" s="143">
        <v>95</v>
      </c>
    </row>
    <row r="2085" spans="1:1" x14ac:dyDescent="0.2">
      <c r="A2085" s="143">
        <v>144</v>
      </c>
    </row>
    <row r="2086" spans="1:1" x14ac:dyDescent="0.2">
      <c r="A2086" s="143">
        <v>61</v>
      </c>
    </row>
    <row r="2087" spans="1:1" x14ac:dyDescent="0.2">
      <c r="A2087" s="143">
        <v>92</v>
      </c>
    </row>
    <row r="2088" spans="1:1" x14ac:dyDescent="0.2">
      <c r="A2088" s="143">
        <v>184</v>
      </c>
    </row>
    <row r="2089" spans="1:1" x14ac:dyDescent="0.2">
      <c r="A2089" s="143">
        <v>141</v>
      </c>
    </row>
    <row r="2090" spans="1:1" x14ac:dyDescent="0.2">
      <c r="A2090" s="143">
        <v>454</v>
      </c>
    </row>
    <row r="2091" spans="1:1" x14ac:dyDescent="0.2">
      <c r="A2091" s="143">
        <v>442</v>
      </c>
    </row>
    <row r="2092" spans="1:1" x14ac:dyDescent="0.2">
      <c r="A2092" s="143">
        <v>480</v>
      </c>
    </row>
    <row r="2093" spans="1:1" x14ac:dyDescent="0.2">
      <c r="A2093" s="143">
        <v>544</v>
      </c>
    </row>
    <row r="2094" spans="1:1" x14ac:dyDescent="0.2">
      <c r="A2094" s="143">
        <v>58</v>
      </c>
    </row>
    <row r="2095" spans="1:1" x14ac:dyDescent="0.2">
      <c r="A2095" s="143">
        <v>43</v>
      </c>
    </row>
    <row r="2096" spans="1:1" x14ac:dyDescent="0.2">
      <c r="A2096" s="143">
        <v>87</v>
      </c>
    </row>
    <row r="2097" spans="1:1" x14ac:dyDescent="0.2">
      <c r="A2097" s="143">
        <v>160</v>
      </c>
    </row>
    <row r="2098" spans="1:1" x14ac:dyDescent="0.2">
      <c r="A2098" s="143">
        <v>227</v>
      </c>
    </row>
    <row r="2099" spans="1:1" x14ac:dyDescent="0.2">
      <c r="A2099" s="143">
        <v>62</v>
      </c>
    </row>
    <row r="2100" spans="1:1" x14ac:dyDescent="0.2">
      <c r="A2100" s="143">
        <v>92</v>
      </c>
    </row>
    <row r="2101" spans="1:1" x14ac:dyDescent="0.2">
      <c r="A2101" s="143">
        <v>404</v>
      </c>
    </row>
    <row r="2102" spans="1:1" x14ac:dyDescent="0.2">
      <c r="A2102" s="143">
        <v>418</v>
      </c>
    </row>
    <row r="2103" spans="1:1" x14ac:dyDescent="0.2">
      <c r="A2103" s="143">
        <v>2947</v>
      </c>
    </row>
    <row r="2104" spans="1:1" x14ac:dyDescent="0.2">
      <c r="A2104" s="143">
        <v>65</v>
      </c>
    </row>
    <row r="2105" spans="1:1" x14ac:dyDescent="0.2">
      <c r="A2105" s="143">
        <v>462</v>
      </c>
    </row>
    <row r="2106" spans="1:1" x14ac:dyDescent="0.2">
      <c r="A2106" s="143">
        <v>33</v>
      </c>
    </row>
    <row r="2107" spans="1:1" x14ac:dyDescent="0.2">
      <c r="A2107" s="143">
        <v>497</v>
      </c>
    </row>
    <row r="2108" spans="1:1" x14ac:dyDescent="0.2">
      <c r="A2108" s="143">
        <v>3740</v>
      </c>
    </row>
    <row r="2109" spans="1:1" x14ac:dyDescent="0.2">
      <c r="A2109" s="143">
        <v>1000</v>
      </c>
    </row>
    <row r="2110" spans="1:1" x14ac:dyDescent="0.2">
      <c r="A2110" s="143">
        <v>126</v>
      </c>
    </row>
    <row r="2111" spans="1:1" x14ac:dyDescent="0.2">
      <c r="A2111" s="143">
        <v>36</v>
      </c>
    </row>
    <row r="2112" spans="1:1" x14ac:dyDescent="0.2">
      <c r="A2112" s="143">
        <v>82</v>
      </c>
    </row>
    <row r="2113" spans="1:1" x14ac:dyDescent="0.2">
      <c r="A2113" s="143">
        <v>441</v>
      </c>
    </row>
    <row r="2114" spans="1:1" x14ac:dyDescent="0.2">
      <c r="A2114" s="143">
        <v>411</v>
      </c>
    </row>
    <row r="2115" spans="1:1" x14ac:dyDescent="0.2">
      <c r="A2115" s="143">
        <v>89</v>
      </c>
    </row>
    <row r="2116" spans="1:1" x14ac:dyDescent="0.2">
      <c r="A2116" s="143">
        <v>404</v>
      </c>
    </row>
    <row r="2117" spans="1:1" x14ac:dyDescent="0.2">
      <c r="A2117" s="143">
        <v>159</v>
      </c>
    </row>
    <row r="2118" spans="1:1" x14ac:dyDescent="0.2">
      <c r="A2118" s="143">
        <v>51</v>
      </c>
    </row>
    <row r="2119" spans="1:1" x14ac:dyDescent="0.2">
      <c r="A2119" s="143">
        <v>87</v>
      </c>
    </row>
    <row r="2120" spans="1:1" x14ac:dyDescent="0.2">
      <c r="A2120" s="143">
        <v>748</v>
      </c>
    </row>
    <row r="2121" spans="1:1" x14ac:dyDescent="0.2">
      <c r="A2121" s="143">
        <v>1279</v>
      </c>
    </row>
    <row r="2122" spans="1:1" x14ac:dyDescent="0.2">
      <c r="A2122" s="143">
        <v>186</v>
      </c>
    </row>
    <row r="2123" spans="1:1" x14ac:dyDescent="0.2">
      <c r="A2123" s="143">
        <v>182</v>
      </c>
    </row>
    <row r="2124" spans="1:1" x14ac:dyDescent="0.2">
      <c r="A2124" s="143">
        <v>48</v>
      </c>
    </row>
    <row r="2125" spans="1:1" x14ac:dyDescent="0.2">
      <c r="A2125" s="143">
        <v>449</v>
      </c>
    </row>
    <row r="2126" spans="1:1" x14ac:dyDescent="0.2">
      <c r="A2126" s="143">
        <v>70</v>
      </c>
    </row>
    <row r="2127" spans="1:1" x14ac:dyDescent="0.2">
      <c r="A2127" s="143">
        <v>70</v>
      </c>
    </row>
    <row r="2128" spans="1:1" x14ac:dyDescent="0.2">
      <c r="A2128" s="143">
        <v>142</v>
      </c>
    </row>
    <row r="2129" spans="1:1" x14ac:dyDescent="0.2">
      <c r="A2129" s="143">
        <v>215</v>
      </c>
    </row>
    <row r="2130" spans="1:1" x14ac:dyDescent="0.2">
      <c r="A2130" s="143">
        <v>355</v>
      </c>
    </row>
    <row r="2131" spans="1:1" x14ac:dyDescent="0.2">
      <c r="A2131" s="143">
        <v>137</v>
      </c>
    </row>
    <row r="2132" spans="1:1" x14ac:dyDescent="0.2">
      <c r="A2132" s="143">
        <v>124</v>
      </c>
    </row>
    <row r="2133" spans="1:1" x14ac:dyDescent="0.2">
      <c r="A2133" s="143">
        <v>141</v>
      </c>
    </row>
    <row r="2134" spans="1:1" x14ac:dyDescent="0.2">
      <c r="A2134" s="143">
        <v>146</v>
      </c>
    </row>
    <row r="2135" spans="1:1" x14ac:dyDescent="0.2">
      <c r="A2135" s="143">
        <v>458</v>
      </c>
    </row>
    <row r="2136" spans="1:1" x14ac:dyDescent="0.2">
      <c r="A2136" s="143">
        <v>471</v>
      </c>
    </row>
    <row r="2137" spans="1:1" x14ac:dyDescent="0.2">
      <c r="A2137" s="143">
        <v>294</v>
      </c>
    </row>
    <row r="2138" spans="1:1" x14ac:dyDescent="0.2">
      <c r="A2138" s="143">
        <v>7</v>
      </c>
    </row>
    <row r="2139" spans="1:1" x14ac:dyDescent="0.2">
      <c r="A2139" s="143">
        <v>34</v>
      </c>
    </row>
    <row r="2140" spans="1:1" x14ac:dyDescent="0.2">
      <c r="A2140" s="143">
        <v>115</v>
      </c>
    </row>
    <row r="2141" spans="1:1" x14ac:dyDescent="0.2">
      <c r="A2141" s="143">
        <v>450</v>
      </c>
    </row>
    <row r="2142" spans="1:1" x14ac:dyDescent="0.2">
      <c r="A2142" s="143">
        <v>51</v>
      </c>
    </row>
    <row r="2143" spans="1:1" x14ac:dyDescent="0.2">
      <c r="A2143" s="143">
        <v>280</v>
      </c>
    </row>
    <row r="2144" spans="1:1" x14ac:dyDescent="0.2">
      <c r="A2144" s="143">
        <v>43</v>
      </c>
    </row>
    <row r="2145" spans="1:1" x14ac:dyDescent="0.2">
      <c r="A2145" s="143">
        <v>131</v>
      </c>
    </row>
    <row r="2146" spans="1:1" x14ac:dyDescent="0.2">
      <c r="A2146" s="143">
        <v>406</v>
      </c>
    </row>
    <row r="2147" spans="1:1" x14ac:dyDescent="0.2">
      <c r="A2147" s="143">
        <v>15</v>
      </c>
    </row>
    <row r="2148" spans="1:1" x14ac:dyDescent="0.2">
      <c r="A2148" s="143">
        <v>61</v>
      </c>
    </row>
    <row r="2149" spans="1:1" x14ac:dyDescent="0.2">
      <c r="A2149" s="143">
        <v>424</v>
      </c>
    </row>
    <row r="2150" spans="1:1" x14ac:dyDescent="0.2">
      <c r="A2150" s="143">
        <v>200</v>
      </c>
    </row>
    <row r="2151" spans="1:1" x14ac:dyDescent="0.2">
      <c r="A2151" s="143">
        <v>409</v>
      </c>
    </row>
    <row r="2152" spans="1:1" x14ac:dyDescent="0.2">
      <c r="A2152" s="143">
        <v>31</v>
      </c>
    </row>
    <row r="2153" spans="1:1" x14ac:dyDescent="0.2">
      <c r="A2153" s="143">
        <v>129</v>
      </c>
    </row>
    <row r="2154" spans="1:1" x14ac:dyDescent="0.2">
      <c r="A2154" s="143">
        <v>132</v>
      </c>
    </row>
    <row r="2155" spans="1:1" x14ac:dyDescent="0.2">
      <c r="A2155" s="143">
        <v>433</v>
      </c>
    </row>
    <row r="2156" spans="1:1" x14ac:dyDescent="0.2">
      <c r="A2156" s="143">
        <v>63</v>
      </c>
    </row>
    <row r="2157" spans="1:1" x14ac:dyDescent="0.2">
      <c r="A2157" s="143">
        <v>388</v>
      </c>
    </row>
    <row r="2158" spans="1:1" x14ac:dyDescent="0.2">
      <c r="A2158" s="143">
        <v>53</v>
      </c>
    </row>
    <row r="2159" spans="1:1" x14ac:dyDescent="0.2">
      <c r="A2159" s="143">
        <v>412</v>
      </c>
    </row>
    <row r="2160" spans="1:1" x14ac:dyDescent="0.2">
      <c r="A2160" s="143">
        <v>22</v>
      </c>
    </row>
    <row r="2161" spans="1:1" x14ac:dyDescent="0.2">
      <c r="A2161" s="143">
        <v>120</v>
      </c>
    </row>
    <row r="2162" spans="1:1" x14ac:dyDescent="0.2">
      <c r="A2162" s="143">
        <v>142</v>
      </c>
    </row>
    <row r="2163" spans="1:1" x14ac:dyDescent="0.2">
      <c r="A2163" s="143">
        <v>400</v>
      </c>
    </row>
    <row r="2164" spans="1:1" x14ac:dyDescent="0.2">
      <c r="A2164" s="143">
        <v>2247</v>
      </c>
    </row>
    <row r="2165" spans="1:1" x14ac:dyDescent="0.2">
      <c r="A2165" s="143">
        <v>9</v>
      </c>
    </row>
    <row r="2166" spans="1:1" x14ac:dyDescent="0.2">
      <c r="A2166" s="143">
        <v>96</v>
      </c>
    </row>
    <row r="2167" spans="1:1" x14ac:dyDescent="0.2">
      <c r="A2167" s="143">
        <v>113</v>
      </c>
    </row>
    <row r="2168" spans="1:1" x14ac:dyDescent="0.2">
      <c r="A2168" s="143">
        <v>316</v>
      </c>
    </row>
    <row r="2169" spans="1:1" x14ac:dyDescent="0.2">
      <c r="A2169" s="143">
        <v>12</v>
      </c>
    </row>
    <row r="2170" spans="1:1" x14ac:dyDescent="0.2">
      <c r="A2170" s="143">
        <v>90</v>
      </c>
    </row>
    <row r="2171" spans="1:1" x14ac:dyDescent="0.2">
      <c r="A2171" s="143">
        <v>68</v>
      </c>
    </row>
    <row r="2172" spans="1:1" x14ac:dyDescent="0.2">
      <c r="A2172" s="143">
        <v>113</v>
      </c>
    </row>
    <row r="2173" spans="1:1" x14ac:dyDescent="0.2">
      <c r="A2173" s="143">
        <v>21</v>
      </c>
    </row>
    <row r="2174" spans="1:1" x14ac:dyDescent="0.2">
      <c r="A2174" s="143">
        <v>56</v>
      </c>
    </row>
    <row r="2175" spans="1:1" x14ac:dyDescent="0.2">
      <c r="A2175" s="143">
        <v>40</v>
      </c>
    </row>
    <row r="2176" spans="1:1" x14ac:dyDescent="0.2">
      <c r="A2176" s="143">
        <v>137</v>
      </c>
    </row>
    <row r="2177" spans="1:1" x14ac:dyDescent="0.2">
      <c r="A2177" s="143">
        <v>78</v>
      </c>
    </row>
    <row r="2178" spans="1:1" x14ac:dyDescent="0.2">
      <c r="A2178" s="143">
        <v>185</v>
      </c>
    </row>
    <row r="2179" spans="1:1" x14ac:dyDescent="0.2">
      <c r="A2179" s="143">
        <v>75</v>
      </c>
    </row>
    <row r="2180" spans="1:1" x14ac:dyDescent="0.2">
      <c r="A2180" s="143">
        <v>358</v>
      </c>
    </row>
    <row r="2181" spans="1:1" x14ac:dyDescent="0.2">
      <c r="A2181" s="143">
        <v>171</v>
      </c>
    </row>
    <row r="2182" spans="1:1" x14ac:dyDescent="0.2">
      <c r="A2182" s="143">
        <v>343</v>
      </c>
    </row>
    <row r="2183" spans="1:1" x14ac:dyDescent="0.2">
      <c r="A2183" s="143">
        <v>430</v>
      </c>
    </row>
    <row r="2184" spans="1:1" x14ac:dyDescent="0.2">
      <c r="A2184" s="143">
        <v>12</v>
      </c>
    </row>
    <row r="2185" spans="1:1" x14ac:dyDescent="0.2">
      <c r="A2185" s="143">
        <v>457</v>
      </c>
    </row>
    <row r="2186" spans="1:1" x14ac:dyDescent="0.2">
      <c r="A2186" s="143">
        <v>94</v>
      </c>
    </row>
    <row r="2187" spans="1:1" x14ac:dyDescent="0.2">
      <c r="A2187" s="143">
        <v>441</v>
      </c>
    </row>
    <row r="2188" spans="1:1" x14ac:dyDescent="0.2">
      <c r="A2188" s="143">
        <v>435</v>
      </c>
    </row>
    <row r="2189" spans="1:1" x14ac:dyDescent="0.2">
      <c r="A2189" s="143">
        <v>17</v>
      </c>
    </row>
    <row r="2190" spans="1:1" x14ac:dyDescent="0.2">
      <c r="A2190" s="143">
        <v>112</v>
      </c>
    </row>
    <row r="2191" spans="1:1" x14ac:dyDescent="0.2">
      <c r="A2191" s="143">
        <v>500</v>
      </c>
    </row>
    <row r="2192" spans="1:1" x14ac:dyDescent="0.2">
      <c r="A2192" s="143">
        <v>369</v>
      </c>
    </row>
    <row r="2193" spans="1:1" x14ac:dyDescent="0.2">
      <c r="A2193" s="143">
        <v>378</v>
      </c>
    </row>
    <row r="2194" spans="1:1" x14ac:dyDescent="0.2">
      <c r="A2194" s="143">
        <v>60</v>
      </c>
    </row>
    <row r="2195" spans="1:1" x14ac:dyDescent="0.2">
      <c r="A2195" s="143">
        <v>438</v>
      </c>
    </row>
    <row r="2196" spans="1:1" x14ac:dyDescent="0.2">
      <c r="A2196" s="143">
        <v>397</v>
      </c>
    </row>
    <row r="2197" spans="1:1" x14ac:dyDescent="0.2">
      <c r="A2197" s="143">
        <v>1610</v>
      </c>
    </row>
    <row r="2198" spans="1:1" x14ac:dyDescent="0.2">
      <c r="A2198" s="143">
        <v>241</v>
      </c>
    </row>
    <row r="2199" spans="1:1" x14ac:dyDescent="0.2">
      <c r="A2199" s="143">
        <v>114</v>
      </c>
    </row>
    <row r="2200" spans="1:1" x14ac:dyDescent="0.2">
      <c r="A2200" s="143">
        <v>161</v>
      </c>
    </row>
    <row r="2201" spans="1:1" x14ac:dyDescent="0.2">
      <c r="A2201" s="143">
        <v>151</v>
      </c>
    </row>
    <row r="2202" spans="1:1" x14ac:dyDescent="0.2">
      <c r="A2202" s="143">
        <v>43</v>
      </c>
    </row>
    <row r="2203" spans="1:1" x14ac:dyDescent="0.2">
      <c r="A2203" s="143">
        <v>172</v>
      </c>
    </row>
    <row r="2204" spans="1:1" x14ac:dyDescent="0.2">
      <c r="A2204" s="143">
        <v>66</v>
      </c>
    </row>
    <row r="2205" spans="1:1" x14ac:dyDescent="0.2">
      <c r="A2205" s="143">
        <v>1099</v>
      </c>
    </row>
    <row r="2206" spans="1:1" x14ac:dyDescent="0.2">
      <c r="A2206" s="143">
        <v>61</v>
      </c>
    </row>
    <row r="2207" spans="1:1" x14ac:dyDescent="0.2">
      <c r="A2207" s="143">
        <v>77</v>
      </c>
    </row>
    <row r="2208" spans="1:1" x14ac:dyDescent="0.2">
      <c r="A2208" s="143">
        <v>426</v>
      </c>
    </row>
    <row r="2209" spans="1:1" x14ac:dyDescent="0.2">
      <c r="A2209" s="143">
        <v>58</v>
      </c>
    </row>
    <row r="2210" spans="1:1" x14ac:dyDescent="0.2">
      <c r="A2210" s="143">
        <v>60</v>
      </c>
    </row>
    <row r="2211" spans="1:1" x14ac:dyDescent="0.2">
      <c r="A2211" s="143">
        <v>101</v>
      </c>
    </row>
    <row r="2212" spans="1:1" x14ac:dyDescent="0.2">
      <c r="A2212" s="143">
        <v>369</v>
      </c>
    </row>
    <row r="2213" spans="1:1" x14ac:dyDescent="0.2">
      <c r="A2213" s="143">
        <v>77</v>
      </c>
    </row>
    <row r="2214" spans="1:1" x14ac:dyDescent="0.2">
      <c r="A2214" s="143">
        <v>187</v>
      </c>
    </row>
    <row r="2215" spans="1:1" x14ac:dyDescent="0.2">
      <c r="A2215" s="143">
        <v>91</v>
      </c>
    </row>
    <row r="2216" spans="1:1" x14ac:dyDescent="0.2">
      <c r="A2216" s="143">
        <v>94</v>
      </c>
    </row>
    <row r="2217" spans="1:1" x14ac:dyDescent="0.2">
      <c r="A2217" s="143">
        <v>391</v>
      </c>
    </row>
    <row r="2218" spans="1:1" x14ac:dyDescent="0.2">
      <c r="A2218" s="143">
        <v>50</v>
      </c>
    </row>
    <row r="2219" spans="1:1" x14ac:dyDescent="0.2">
      <c r="A2219" s="143">
        <v>387</v>
      </c>
    </row>
    <row r="2220" spans="1:1" x14ac:dyDescent="0.2">
      <c r="A2220" s="143">
        <v>468</v>
      </c>
    </row>
    <row r="2221" spans="1:1" x14ac:dyDescent="0.2">
      <c r="A2221" s="143">
        <v>2</v>
      </c>
    </row>
    <row r="2222" spans="1:1" x14ac:dyDescent="0.2">
      <c r="A2222" s="143">
        <v>124</v>
      </c>
    </row>
    <row r="2223" spans="1:1" x14ac:dyDescent="0.2">
      <c r="A2223" s="143">
        <v>94</v>
      </c>
    </row>
    <row r="2224" spans="1:1" x14ac:dyDescent="0.2">
      <c r="A2224" s="143">
        <v>185</v>
      </c>
    </row>
    <row r="2225" spans="1:1" x14ac:dyDescent="0.2">
      <c r="A2225" s="143">
        <v>439</v>
      </c>
    </row>
    <row r="2226" spans="1:1" x14ac:dyDescent="0.2">
      <c r="A2226" s="143">
        <v>489</v>
      </c>
    </row>
    <row r="2227" spans="1:1" x14ac:dyDescent="0.2">
      <c r="A2227" s="143">
        <v>43</v>
      </c>
    </row>
    <row r="2228" spans="1:1" x14ac:dyDescent="0.2">
      <c r="A2228" s="143">
        <v>99</v>
      </c>
    </row>
    <row r="2229" spans="1:1" x14ac:dyDescent="0.2">
      <c r="A2229" s="143">
        <v>131</v>
      </c>
    </row>
    <row r="2230" spans="1:1" x14ac:dyDescent="0.2">
      <c r="A2230" s="143">
        <v>59</v>
      </c>
    </row>
    <row r="2231" spans="1:1" x14ac:dyDescent="0.2">
      <c r="A2231" s="143">
        <v>443</v>
      </c>
    </row>
    <row r="2232" spans="1:1" x14ac:dyDescent="0.2">
      <c r="A2232" s="143">
        <v>490</v>
      </c>
    </row>
    <row r="2233" spans="1:1" x14ac:dyDescent="0.2">
      <c r="A2233" s="143">
        <v>406</v>
      </c>
    </row>
    <row r="2234" spans="1:1" x14ac:dyDescent="0.2">
      <c r="A2234" s="143">
        <v>114</v>
      </c>
    </row>
    <row r="2235" spans="1:1" x14ac:dyDescent="0.2">
      <c r="A2235" s="143">
        <v>54</v>
      </c>
    </row>
    <row r="2236" spans="1:1" x14ac:dyDescent="0.2">
      <c r="A2236" s="143">
        <v>170</v>
      </c>
    </row>
    <row r="2237" spans="1:1" x14ac:dyDescent="0.2">
      <c r="A2237" s="143">
        <v>98</v>
      </c>
    </row>
    <row r="2238" spans="1:1" x14ac:dyDescent="0.2">
      <c r="A2238" s="143">
        <v>200</v>
      </c>
    </row>
    <row r="2239" spans="1:1" x14ac:dyDescent="0.2">
      <c r="A2239" s="143">
        <v>182</v>
      </c>
    </row>
    <row r="2240" spans="1:1" x14ac:dyDescent="0.2">
      <c r="A2240" s="143">
        <v>216</v>
      </c>
    </row>
    <row r="2241" spans="1:1" x14ac:dyDescent="0.2">
      <c r="A2241" s="143">
        <v>383</v>
      </c>
    </row>
    <row r="2242" spans="1:1" x14ac:dyDescent="0.2">
      <c r="A2242" s="143">
        <v>80</v>
      </c>
    </row>
    <row r="2243" spans="1:1" x14ac:dyDescent="0.2">
      <c r="A2243" s="143">
        <v>484</v>
      </c>
    </row>
    <row r="2244" spans="1:1" x14ac:dyDescent="0.2">
      <c r="A2244" s="143">
        <v>77</v>
      </c>
    </row>
    <row r="2245" spans="1:1" x14ac:dyDescent="0.2">
      <c r="A2245" s="143">
        <v>2027</v>
      </c>
    </row>
    <row r="2246" spans="1:1" x14ac:dyDescent="0.2">
      <c r="A2246" s="143">
        <v>446</v>
      </c>
    </row>
    <row r="2247" spans="1:1" x14ac:dyDescent="0.2">
      <c r="A2247" s="143">
        <v>27</v>
      </c>
    </row>
    <row r="2248" spans="1:1" x14ac:dyDescent="0.2">
      <c r="A2248" s="143">
        <v>93</v>
      </c>
    </row>
    <row r="2249" spans="1:1" x14ac:dyDescent="0.2">
      <c r="A2249" s="143">
        <v>394</v>
      </c>
    </row>
    <row r="2250" spans="1:1" x14ac:dyDescent="0.2">
      <c r="A2250" s="143">
        <v>444</v>
      </c>
    </row>
    <row r="2251" spans="1:1" x14ac:dyDescent="0.2">
      <c r="A2251" s="143">
        <v>209</v>
      </c>
    </row>
    <row r="2252" spans="1:1" x14ac:dyDescent="0.2">
      <c r="A2252" s="143">
        <v>45</v>
      </c>
    </row>
    <row r="2253" spans="1:1" x14ac:dyDescent="0.2">
      <c r="A2253" s="143">
        <v>258</v>
      </c>
    </row>
    <row r="2254" spans="1:1" x14ac:dyDescent="0.2">
      <c r="A2254" s="143">
        <v>431</v>
      </c>
    </row>
    <row r="2255" spans="1:1" x14ac:dyDescent="0.2">
      <c r="A2255" s="143">
        <v>85</v>
      </c>
    </row>
    <row r="2256" spans="1:1" x14ac:dyDescent="0.2">
      <c r="A2256" s="143">
        <v>141</v>
      </c>
    </row>
    <row r="2257" spans="1:1" x14ac:dyDescent="0.2">
      <c r="A2257" s="143">
        <v>50</v>
      </c>
    </row>
    <row r="2258" spans="1:1" x14ac:dyDescent="0.2">
      <c r="A2258" s="143">
        <v>80</v>
      </c>
    </row>
    <row r="2259" spans="1:1" x14ac:dyDescent="0.2">
      <c r="A2259" s="143">
        <v>190</v>
      </c>
    </row>
    <row r="2260" spans="1:1" x14ac:dyDescent="0.2">
      <c r="A2260" s="143">
        <v>546</v>
      </c>
    </row>
    <row r="2261" spans="1:1" x14ac:dyDescent="0.2">
      <c r="A2261" s="143">
        <v>75</v>
      </c>
    </row>
    <row r="2262" spans="1:1" x14ac:dyDescent="0.2">
      <c r="A2262" s="143">
        <v>835</v>
      </c>
    </row>
    <row r="2263" spans="1:1" x14ac:dyDescent="0.2">
      <c r="A2263" s="143">
        <v>443</v>
      </c>
    </row>
    <row r="2264" spans="1:1" x14ac:dyDescent="0.2">
      <c r="A2264" s="143">
        <v>514</v>
      </c>
    </row>
    <row r="2265" spans="1:1" x14ac:dyDescent="0.2">
      <c r="A2265" s="143">
        <v>95</v>
      </c>
    </row>
    <row r="2266" spans="1:1" x14ac:dyDescent="0.2">
      <c r="A2266" s="143">
        <v>373</v>
      </c>
    </row>
    <row r="2267" spans="1:1" x14ac:dyDescent="0.2">
      <c r="A2267" s="143">
        <v>3508</v>
      </c>
    </row>
    <row r="2268" spans="1:1" x14ac:dyDescent="0.2">
      <c r="A2268" s="143">
        <v>4</v>
      </c>
    </row>
    <row r="2269" spans="1:1" x14ac:dyDescent="0.2">
      <c r="A2269" s="143">
        <v>45</v>
      </c>
    </row>
    <row r="2270" spans="1:1" x14ac:dyDescent="0.2">
      <c r="A2270" s="143">
        <v>108</v>
      </c>
    </row>
    <row r="2271" spans="1:1" x14ac:dyDescent="0.2">
      <c r="A2271" s="143">
        <v>56</v>
      </c>
    </row>
    <row r="2272" spans="1:1" x14ac:dyDescent="0.2">
      <c r="A2272" s="143">
        <v>196</v>
      </c>
    </row>
    <row r="2273" spans="1:1" x14ac:dyDescent="0.2">
      <c r="A2273" s="143">
        <v>59</v>
      </c>
    </row>
    <row r="2274" spans="1:1" x14ac:dyDescent="0.2">
      <c r="A2274" s="143">
        <v>84</v>
      </c>
    </row>
    <row r="2275" spans="1:1" x14ac:dyDescent="0.2">
      <c r="A2275" s="143">
        <v>52</v>
      </c>
    </row>
    <row r="2276" spans="1:1" x14ac:dyDescent="0.2">
      <c r="A2276" s="143">
        <v>391</v>
      </c>
    </row>
    <row r="2277" spans="1:1" x14ac:dyDescent="0.2">
      <c r="A2277" s="143">
        <v>424</v>
      </c>
    </row>
    <row r="2278" spans="1:1" x14ac:dyDescent="0.2">
      <c r="A2278" s="143">
        <v>436</v>
      </c>
    </row>
    <row r="2279" spans="1:1" x14ac:dyDescent="0.2">
      <c r="A2279" s="143">
        <v>194</v>
      </c>
    </row>
    <row r="2280" spans="1:1" x14ac:dyDescent="0.2">
      <c r="A2280" s="143">
        <v>385</v>
      </c>
    </row>
    <row r="2281" spans="1:1" x14ac:dyDescent="0.2">
      <c r="A2281" s="143">
        <v>62</v>
      </c>
    </row>
    <row r="2282" spans="1:1" x14ac:dyDescent="0.2">
      <c r="A2282" s="143">
        <v>447</v>
      </c>
    </row>
    <row r="2283" spans="1:1" x14ac:dyDescent="0.2">
      <c r="A2283" s="143">
        <v>966</v>
      </c>
    </row>
    <row r="2284" spans="1:1" x14ac:dyDescent="0.2">
      <c r="A2284" s="143">
        <v>427</v>
      </c>
    </row>
    <row r="2285" spans="1:1" x14ac:dyDescent="0.2">
      <c r="A2285" s="143">
        <v>2958</v>
      </c>
    </row>
    <row r="2286" spans="1:1" x14ac:dyDescent="0.2">
      <c r="A2286" s="143">
        <v>43</v>
      </c>
    </row>
    <row r="2287" spans="1:1" x14ac:dyDescent="0.2">
      <c r="A2287" s="143">
        <v>75</v>
      </c>
    </row>
    <row r="2288" spans="1:1" x14ac:dyDescent="0.2">
      <c r="A2288" s="143">
        <v>122</v>
      </c>
    </row>
    <row r="2289" spans="1:1" x14ac:dyDescent="0.2">
      <c r="A2289" s="143">
        <v>500</v>
      </c>
    </row>
    <row r="2290" spans="1:1" x14ac:dyDescent="0.2">
      <c r="A2290" s="143">
        <v>49</v>
      </c>
    </row>
    <row r="2291" spans="1:1" x14ac:dyDescent="0.2">
      <c r="A2291" s="143">
        <v>131</v>
      </c>
    </row>
    <row r="2292" spans="1:1" x14ac:dyDescent="0.2">
      <c r="A2292" s="143">
        <v>49</v>
      </c>
    </row>
    <row r="2293" spans="1:1" x14ac:dyDescent="0.2">
      <c r="A2293" s="143">
        <v>58</v>
      </c>
    </row>
    <row r="2294" spans="1:1" x14ac:dyDescent="0.2">
      <c r="A2294" s="143">
        <v>313</v>
      </c>
    </row>
    <row r="2295" spans="1:1" x14ac:dyDescent="0.2">
      <c r="A2295" s="143">
        <v>135</v>
      </c>
    </row>
    <row r="2296" spans="1:1" x14ac:dyDescent="0.2">
      <c r="A2296" s="143">
        <v>55</v>
      </c>
    </row>
    <row r="2297" spans="1:1" x14ac:dyDescent="0.2">
      <c r="A2297" s="143">
        <v>428</v>
      </c>
    </row>
    <row r="2298" spans="1:1" x14ac:dyDescent="0.2">
      <c r="A2298" s="143">
        <v>138</v>
      </c>
    </row>
    <row r="2299" spans="1:1" x14ac:dyDescent="0.2">
      <c r="A2299" s="143">
        <v>351</v>
      </c>
    </row>
    <row r="2300" spans="1:1" x14ac:dyDescent="0.2">
      <c r="A2300" s="143">
        <v>435</v>
      </c>
    </row>
    <row r="2301" spans="1:1" x14ac:dyDescent="0.2">
      <c r="A2301" s="143">
        <v>61</v>
      </c>
    </row>
    <row r="2302" spans="1:1" x14ac:dyDescent="0.2">
      <c r="A2302" s="143">
        <v>111</v>
      </c>
    </row>
    <row r="2303" spans="1:1" x14ac:dyDescent="0.2">
      <c r="A2303" s="143">
        <v>68</v>
      </c>
    </row>
    <row r="2304" spans="1:1" x14ac:dyDescent="0.2">
      <c r="A2304" s="143">
        <v>89</v>
      </c>
    </row>
    <row r="2305" spans="1:1" x14ac:dyDescent="0.2">
      <c r="A2305" s="143">
        <v>413</v>
      </c>
    </row>
    <row r="2306" spans="1:1" x14ac:dyDescent="0.2">
      <c r="A2306" s="143">
        <v>76</v>
      </c>
    </row>
    <row r="2307" spans="1:1" x14ac:dyDescent="0.2">
      <c r="A2307" s="143">
        <v>350</v>
      </c>
    </row>
    <row r="2308" spans="1:1" x14ac:dyDescent="0.2">
      <c r="A2308" s="143">
        <v>683</v>
      </c>
    </row>
    <row r="2309" spans="1:1" x14ac:dyDescent="0.2">
      <c r="A2309" s="143">
        <v>127</v>
      </c>
    </row>
    <row r="2310" spans="1:1" x14ac:dyDescent="0.2">
      <c r="A2310" s="143">
        <v>422</v>
      </c>
    </row>
    <row r="2311" spans="1:1" x14ac:dyDescent="0.2">
      <c r="A2311" s="143">
        <v>91</v>
      </c>
    </row>
    <row r="2312" spans="1:1" x14ac:dyDescent="0.2">
      <c r="A2312" s="143">
        <v>415</v>
      </c>
    </row>
    <row r="2313" spans="1:1" x14ac:dyDescent="0.2">
      <c r="A2313" s="143">
        <v>59</v>
      </c>
    </row>
    <row r="2314" spans="1:1" x14ac:dyDescent="0.2">
      <c r="A2314" s="143">
        <v>455</v>
      </c>
    </row>
    <row r="2315" spans="1:1" x14ac:dyDescent="0.2">
      <c r="A2315" s="143">
        <v>6</v>
      </c>
    </row>
    <row r="2316" spans="1:1" x14ac:dyDescent="0.2">
      <c r="A2316" s="143">
        <v>77</v>
      </c>
    </row>
    <row r="2317" spans="1:1" x14ac:dyDescent="0.2">
      <c r="A2317" s="143">
        <v>109</v>
      </c>
    </row>
    <row r="2318" spans="1:1" x14ac:dyDescent="0.2">
      <c r="A2318" s="143">
        <v>177</v>
      </c>
    </row>
    <row r="2319" spans="1:1" x14ac:dyDescent="0.2">
      <c r="A2319" s="143">
        <v>137</v>
      </c>
    </row>
    <row r="2320" spans="1:1" x14ac:dyDescent="0.2">
      <c r="A2320" s="143">
        <v>210</v>
      </c>
    </row>
    <row r="2321" spans="1:1" x14ac:dyDescent="0.2">
      <c r="A2321" s="143">
        <v>317</v>
      </c>
    </row>
    <row r="2322" spans="1:1" x14ac:dyDescent="0.2">
      <c r="A2322" s="143">
        <v>457</v>
      </c>
    </row>
    <row r="2323" spans="1:1" x14ac:dyDescent="0.2">
      <c r="A2323" s="143">
        <v>97</v>
      </c>
    </row>
    <row r="2324" spans="1:1" x14ac:dyDescent="0.2">
      <c r="A2324" s="143">
        <v>74</v>
      </c>
    </row>
    <row r="2325" spans="1:1" x14ac:dyDescent="0.2">
      <c r="A2325" s="143">
        <v>100</v>
      </c>
    </row>
    <row r="2326" spans="1:1" x14ac:dyDescent="0.2">
      <c r="A2326" s="143">
        <v>138</v>
      </c>
    </row>
    <row r="2327" spans="1:1" x14ac:dyDescent="0.2">
      <c r="A2327" s="143">
        <v>190</v>
      </c>
    </row>
    <row r="2328" spans="1:1" x14ac:dyDescent="0.2">
      <c r="A2328" s="143">
        <v>310</v>
      </c>
    </row>
    <row r="2329" spans="1:1" x14ac:dyDescent="0.2">
      <c r="A2329" s="143">
        <v>370</v>
      </c>
    </row>
    <row r="2330" spans="1:1" x14ac:dyDescent="0.2">
      <c r="A2330" s="143">
        <v>372</v>
      </c>
    </row>
    <row r="2331" spans="1:1" x14ac:dyDescent="0.2">
      <c r="A2331" s="143">
        <v>213</v>
      </c>
    </row>
    <row r="2332" spans="1:1" x14ac:dyDescent="0.2">
      <c r="A2332" s="143">
        <v>479</v>
      </c>
    </row>
    <row r="2333" spans="1:1" x14ac:dyDescent="0.2">
      <c r="A2333" s="143">
        <v>93</v>
      </c>
    </row>
    <row r="2334" spans="1:1" x14ac:dyDescent="0.2">
      <c r="A2334" s="143">
        <v>735</v>
      </c>
    </row>
    <row r="2335" spans="1:1" x14ac:dyDescent="0.2">
      <c r="A2335" s="143">
        <v>46</v>
      </c>
    </row>
    <row r="2336" spans="1:1" x14ac:dyDescent="0.2">
      <c r="A2336" s="143">
        <v>3206</v>
      </c>
    </row>
    <row r="2337" spans="1:1" x14ac:dyDescent="0.2">
      <c r="A2337" s="143">
        <v>74</v>
      </c>
    </row>
    <row r="2338" spans="1:1" x14ac:dyDescent="0.2">
      <c r="A2338" s="143">
        <v>221</v>
      </c>
    </row>
    <row r="2339" spans="1:1" x14ac:dyDescent="0.2">
      <c r="A2339" s="143">
        <v>27</v>
      </c>
    </row>
    <row r="2340" spans="1:1" x14ac:dyDescent="0.2">
      <c r="A2340" s="143">
        <v>334</v>
      </c>
    </row>
    <row r="2341" spans="1:1" x14ac:dyDescent="0.2">
      <c r="A2341" s="143">
        <v>499</v>
      </c>
    </row>
    <row r="2342" spans="1:1" x14ac:dyDescent="0.2">
      <c r="A2342" s="143">
        <v>443</v>
      </c>
    </row>
    <row r="2343" spans="1:1" x14ac:dyDescent="0.2">
      <c r="A2343" s="143">
        <v>114</v>
      </c>
    </row>
    <row r="2344" spans="1:1" x14ac:dyDescent="0.2">
      <c r="A2344" s="143">
        <v>13</v>
      </c>
    </row>
    <row r="2345" spans="1:1" x14ac:dyDescent="0.2">
      <c r="A2345" s="143">
        <v>132</v>
      </c>
    </row>
    <row r="2346" spans="1:1" x14ac:dyDescent="0.2">
      <c r="A2346" s="143">
        <v>86</v>
      </c>
    </row>
    <row r="2347" spans="1:1" x14ac:dyDescent="0.2">
      <c r="A2347" s="143">
        <v>40</v>
      </c>
    </row>
    <row r="2348" spans="1:1" x14ac:dyDescent="0.2">
      <c r="A2348" s="143">
        <v>66</v>
      </c>
    </row>
    <row r="2349" spans="1:1" x14ac:dyDescent="0.2">
      <c r="A2349" s="143">
        <v>86</v>
      </c>
    </row>
    <row r="2350" spans="1:1" x14ac:dyDescent="0.2">
      <c r="A2350" s="143">
        <v>448</v>
      </c>
    </row>
    <row r="2351" spans="1:1" x14ac:dyDescent="0.2">
      <c r="A2351" s="143">
        <v>91</v>
      </c>
    </row>
    <row r="2352" spans="1:1" x14ac:dyDescent="0.2">
      <c r="A2352" s="143">
        <v>160</v>
      </c>
    </row>
    <row r="2353" spans="1:1" x14ac:dyDescent="0.2">
      <c r="A2353" s="143">
        <v>346</v>
      </c>
    </row>
    <row r="2354" spans="1:1" x14ac:dyDescent="0.2">
      <c r="A2354" s="143">
        <v>352</v>
      </c>
    </row>
    <row r="2355" spans="1:1" x14ac:dyDescent="0.2">
      <c r="A2355" s="143">
        <v>462</v>
      </c>
    </row>
    <row r="2356" spans="1:1" x14ac:dyDescent="0.2">
      <c r="A2356" s="143">
        <v>53</v>
      </c>
    </row>
    <row r="2357" spans="1:1" x14ac:dyDescent="0.2">
      <c r="A2357" s="143">
        <v>76</v>
      </c>
    </row>
    <row r="2358" spans="1:1" x14ac:dyDescent="0.2">
      <c r="A2358" s="143">
        <v>369</v>
      </c>
    </row>
    <row r="2359" spans="1:1" x14ac:dyDescent="0.2">
      <c r="A2359" s="143">
        <v>493</v>
      </c>
    </row>
    <row r="2360" spans="1:1" x14ac:dyDescent="0.2">
      <c r="A2360" s="143">
        <v>33</v>
      </c>
    </row>
    <row r="2361" spans="1:1" x14ac:dyDescent="0.2">
      <c r="A2361" s="143">
        <v>209</v>
      </c>
    </row>
    <row r="2362" spans="1:1" x14ac:dyDescent="0.2">
      <c r="A2362" s="143">
        <v>4</v>
      </c>
    </row>
    <row r="2363" spans="1:1" x14ac:dyDescent="0.2">
      <c r="A2363" s="143">
        <v>622</v>
      </c>
    </row>
    <row r="2364" spans="1:1" x14ac:dyDescent="0.2">
      <c r="A2364" s="143">
        <v>65</v>
      </c>
    </row>
    <row r="2365" spans="1:1" x14ac:dyDescent="0.2">
      <c r="A2365" s="143">
        <v>404</v>
      </c>
    </row>
    <row r="2366" spans="1:1" x14ac:dyDescent="0.2">
      <c r="A2366" s="143">
        <v>62</v>
      </c>
    </row>
    <row r="2367" spans="1:1" x14ac:dyDescent="0.2">
      <c r="A2367" s="143">
        <v>409</v>
      </c>
    </row>
    <row r="2368" spans="1:1" x14ac:dyDescent="0.2">
      <c r="A2368" s="143">
        <v>139</v>
      </c>
    </row>
    <row r="2369" spans="1:1" x14ac:dyDescent="0.2">
      <c r="A2369" s="143">
        <v>30</v>
      </c>
    </row>
    <row r="2370" spans="1:1" x14ac:dyDescent="0.2">
      <c r="A2370" s="143">
        <v>415</v>
      </c>
    </row>
    <row r="2371" spans="1:1" x14ac:dyDescent="0.2">
      <c r="A2371" s="143">
        <v>76</v>
      </c>
    </row>
    <row r="2372" spans="1:1" x14ac:dyDescent="0.2">
      <c r="A2372" s="143">
        <v>98</v>
      </c>
    </row>
    <row r="2373" spans="1:1" x14ac:dyDescent="0.2">
      <c r="A2373" s="143">
        <v>785</v>
      </c>
    </row>
    <row r="2374" spans="1:1" x14ac:dyDescent="0.2">
      <c r="A2374" s="143">
        <v>492</v>
      </c>
    </row>
    <row r="2375" spans="1:1" x14ac:dyDescent="0.2">
      <c r="A2375" s="143">
        <v>313</v>
      </c>
    </row>
    <row r="2376" spans="1:1" x14ac:dyDescent="0.2">
      <c r="A2376" s="143">
        <v>434</v>
      </c>
    </row>
    <row r="2377" spans="1:1" x14ac:dyDescent="0.2">
      <c r="A2377" s="143">
        <v>190</v>
      </c>
    </row>
    <row r="2378" spans="1:1" x14ac:dyDescent="0.2">
      <c r="A2378" s="143">
        <v>158</v>
      </c>
    </row>
    <row r="2379" spans="1:1" x14ac:dyDescent="0.2">
      <c r="A2379" s="143">
        <v>126</v>
      </c>
    </row>
    <row r="2380" spans="1:1" x14ac:dyDescent="0.2">
      <c r="A2380" s="143">
        <v>181</v>
      </c>
    </row>
    <row r="2381" spans="1:1" x14ac:dyDescent="0.2">
      <c r="A2381" s="143">
        <v>52</v>
      </c>
    </row>
    <row r="2382" spans="1:1" x14ac:dyDescent="0.2">
      <c r="A2382" s="143">
        <v>131</v>
      </c>
    </row>
    <row r="2383" spans="1:1" x14ac:dyDescent="0.2">
      <c r="A2383" s="143">
        <v>140</v>
      </c>
    </row>
    <row r="2384" spans="1:1" x14ac:dyDescent="0.2">
      <c r="A2384" s="143">
        <v>168</v>
      </c>
    </row>
    <row r="2385" spans="1:1" x14ac:dyDescent="0.2">
      <c r="A2385" s="143">
        <v>188</v>
      </c>
    </row>
    <row r="2386" spans="1:1" x14ac:dyDescent="0.2">
      <c r="A2386" s="143">
        <v>27</v>
      </c>
    </row>
    <row r="2387" spans="1:1" x14ac:dyDescent="0.2">
      <c r="A2387" s="143">
        <v>103</v>
      </c>
    </row>
    <row r="2388" spans="1:1" x14ac:dyDescent="0.2">
      <c r="A2388" s="143">
        <v>211</v>
      </c>
    </row>
    <row r="2389" spans="1:1" x14ac:dyDescent="0.2">
      <c r="A2389" s="143">
        <v>408</v>
      </c>
    </row>
    <row r="2390" spans="1:1" x14ac:dyDescent="0.2">
      <c r="A2390" s="143">
        <v>375</v>
      </c>
    </row>
    <row r="2391" spans="1:1" x14ac:dyDescent="0.2">
      <c r="A2391" s="143">
        <v>450</v>
      </c>
    </row>
    <row r="2392" spans="1:1" x14ac:dyDescent="0.2">
      <c r="A2392" s="143">
        <v>186</v>
      </c>
    </row>
    <row r="2393" spans="1:1" x14ac:dyDescent="0.2">
      <c r="A2393" s="143">
        <v>421</v>
      </c>
    </row>
    <row r="2394" spans="1:1" x14ac:dyDescent="0.2">
      <c r="A2394" s="143">
        <v>49</v>
      </c>
    </row>
    <row r="2395" spans="1:1" x14ac:dyDescent="0.2">
      <c r="A2395" s="143">
        <v>27</v>
      </c>
    </row>
    <row r="2396" spans="1:1" x14ac:dyDescent="0.2">
      <c r="A2396" s="143">
        <v>43</v>
      </c>
    </row>
    <row r="2397" spans="1:1" x14ac:dyDescent="0.2">
      <c r="A2397" s="143">
        <v>200</v>
      </c>
    </row>
    <row r="2398" spans="1:1" x14ac:dyDescent="0.2">
      <c r="A2398" s="143">
        <v>23</v>
      </c>
    </row>
    <row r="2399" spans="1:1" x14ac:dyDescent="0.2">
      <c r="A2399" s="143">
        <v>464</v>
      </c>
    </row>
    <row r="2400" spans="1:1" x14ac:dyDescent="0.2">
      <c r="A2400" s="143">
        <v>43</v>
      </c>
    </row>
    <row r="2401" spans="1:1" x14ac:dyDescent="0.2">
      <c r="A2401" s="143">
        <v>181</v>
      </c>
    </row>
    <row r="2402" spans="1:1" x14ac:dyDescent="0.2">
      <c r="A2402" s="143">
        <v>55</v>
      </c>
    </row>
    <row r="2403" spans="1:1" x14ac:dyDescent="0.2">
      <c r="A2403" s="143">
        <v>245</v>
      </c>
    </row>
    <row r="2404" spans="1:1" x14ac:dyDescent="0.2">
      <c r="A2404" s="143">
        <v>449</v>
      </c>
    </row>
    <row r="2405" spans="1:1" x14ac:dyDescent="0.2">
      <c r="A2405" s="143">
        <v>286</v>
      </c>
    </row>
    <row r="2406" spans="1:1" x14ac:dyDescent="0.2">
      <c r="A2406" s="143">
        <v>6</v>
      </c>
    </row>
    <row r="2407" spans="1:1" x14ac:dyDescent="0.2">
      <c r="A2407" s="143">
        <v>344</v>
      </c>
    </row>
    <row r="2408" spans="1:1" x14ac:dyDescent="0.2">
      <c r="A2408" s="143">
        <v>430</v>
      </c>
    </row>
    <row r="2409" spans="1:1" x14ac:dyDescent="0.2">
      <c r="A2409" s="143">
        <v>857</v>
      </c>
    </row>
    <row r="2410" spans="1:1" x14ac:dyDescent="0.2">
      <c r="A2410" s="143">
        <v>99</v>
      </c>
    </row>
    <row r="2411" spans="1:1" x14ac:dyDescent="0.2">
      <c r="A2411" s="143">
        <v>80</v>
      </c>
    </row>
    <row r="2412" spans="1:1" x14ac:dyDescent="0.2">
      <c r="A2412" s="143">
        <v>98</v>
      </c>
    </row>
    <row r="2413" spans="1:1" x14ac:dyDescent="0.2">
      <c r="A2413" s="143">
        <v>447</v>
      </c>
    </row>
    <row r="2414" spans="1:1" x14ac:dyDescent="0.2">
      <c r="A2414" s="143">
        <v>380</v>
      </c>
    </row>
    <row r="2415" spans="1:1" x14ac:dyDescent="0.2">
      <c r="A2415" s="143">
        <v>233</v>
      </c>
    </row>
    <row r="2416" spans="1:1" x14ac:dyDescent="0.2">
      <c r="A2416" s="143">
        <v>557</v>
      </c>
    </row>
    <row r="2417" spans="1:1" x14ac:dyDescent="0.2">
      <c r="A2417" s="143">
        <v>19</v>
      </c>
    </row>
    <row r="2418" spans="1:1" x14ac:dyDescent="0.2">
      <c r="A2418" s="143">
        <v>99</v>
      </c>
    </row>
    <row r="2419" spans="1:1" x14ac:dyDescent="0.2">
      <c r="A2419" s="143">
        <v>438</v>
      </c>
    </row>
    <row r="2420" spans="1:1" x14ac:dyDescent="0.2">
      <c r="A2420" s="143">
        <v>95</v>
      </c>
    </row>
    <row r="2421" spans="1:1" x14ac:dyDescent="0.2">
      <c r="A2421" s="143">
        <v>217</v>
      </c>
    </row>
    <row r="2422" spans="1:1" x14ac:dyDescent="0.2">
      <c r="A2422" s="143">
        <v>16</v>
      </c>
    </row>
    <row r="2423" spans="1:1" x14ac:dyDescent="0.2">
      <c r="A2423" s="143">
        <v>95</v>
      </c>
    </row>
    <row r="2424" spans="1:1" x14ac:dyDescent="0.2">
      <c r="A2424" s="143">
        <v>186</v>
      </c>
    </row>
    <row r="2425" spans="1:1" x14ac:dyDescent="0.2">
      <c r="A2425" s="143">
        <v>187</v>
      </c>
    </row>
    <row r="2426" spans="1:1" x14ac:dyDescent="0.2">
      <c r="A2426" s="143">
        <v>94</v>
      </c>
    </row>
    <row r="2427" spans="1:1" x14ac:dyDescent="0.2">
      <c r="A2427" s="143">
        <v>2492</v>
      </c>
    </row>
    <row r="2428" spans="1:1" x14ac:dyDescent="0.2">
      <c r="A2428" s="143">
        <v>82</v>
      </c>
    </row>
    <row r="2429" spans="1:1" x14ac:dyDescent="0.2">
      <c r="A2429" s="143">
        <v>401</v>
      </c>
    </row>
    <row r="2430" spans="1:1" x14ac:dyDescent="0.2">
      <c r="A2430" s="143">
        <v>3946</v>
      </c>
    </row>
    <row r="2431" spans="1:1" x14ac:dyDescent="0.2">
      <c r="A2431" s="143">
        <v>358</v>
      </c>
    </row>
    <row r="2432" spans="1:1" x14ac:dyDescent="0.2">
      <c r="A2432" s="143">
        <v>911</v>
      </c>
    </row>
    <row r="2433" spans="1:1" x14ac:dyDescent="0.2">
      <c r="A2433" s="143">
        <v>43</v>
      </c>
    </row>
    <row r="2434" spans="1:1" x14ac:dyDescent="0.2">
      <c r="A2434" s="143">
        <v>147</v>
      </c>
    </row>
    <row r="2435" spans="1:1" x14ac:dyDescent="0.2">
      <c r="A2435" s="143">
        <v>19</v>
      </c>
    </row>
    <row r="2436" spans="1:1" x14ac:dyDescent="0.2">
      <c r="A2436" s="143">
        <v>320</v>
      </c>
    </row>
    <row r="2437" spans="1:1" x14ac:dyDescent="0.2">
      <c r="A2437" s="143">
        <v>383</v>
      </c>
    </row>
    <row r="2438" spans="1:1" x14ac:dyDescent="0.2">
      <c r="A2438" s="143">
        <v>95</v>
      </c>
    </row>
    <row r="2439" spans="1:1" x14ac:dyDescent="0.2">
      <c r="A2439" s="143">
        <v>42</v>
      </c>
    </row>
    <row r="2440" spans="1:1" x14ac:dyDescent="0.2">
      <c r="A2440" s="143">
        <v>316</v>
      </c>
    </row>
    <row r="2441" spans="1:1" x14ac:dyDescent="0.2">
      <c r="A2441" s="143">
        <v>510</v>
      </c>
    </row>
    <row r="2442" spans="1:1" x14ac:dyDescent="0.2">
      <c r="A2442" s="143">
        <v>13</v>
      </c>
    </row>
    <row r="2443" spans="1:1" x14ac:dyDescent="0.2">
      <c r="A2443" s="143">
        <v>57</v>
      </c>
    </row>
    <row r="2444" spans="1:1" x14ac:dyDescent="0.2">
      <c r="A2444" s="143">
        <v>68</v>
      </c>
    </row>
    <row r="2445" spans="1:1" x14ac:dyDescent="0.2">
      <c r="A2445" s="143">
        <v>111</v>
      </c>
    </row>
    <row r="2446" spans="1:1" x14ac:dyDescent="0.2">
      <c r="A2446" s="143">
        <v>154</v>
      </c>
    </row>
    <row r="2447" spans="1:1" x14ac:dyDescent="0.2">
      <c r="A2447" s="143">
        <v>348</v>
      </c>
    </row>
    <row r="2448" spans="1:1" x14ac:dyDescent="0.2">
      <c r="A2448" s="143">
        <v>62</v>
      </c>
    </row>
    <row r="2449" spans="1:1" x14ac:dyDescent="0.2">
      <c r="A2449" s="143">
        <v>191</v>
      </c>
    </row>
    <row r="2450" spans="1:1" x14ac:dyDescent="0.2">
      <c r="A2450" s="143">
        <v>102</v>
      </c>
    </row>
    <row r="2451" spans="1:1" x14ac:dyDescent="0.2">
      <c r="A2451" s="143">
        <v>50</v>
      </c>
    </row>
    <row r="2452" spans="1:1" x14ac:dyDescent="0.2">
      <c r="A2452" s="143">
        <v>371</v>
      </c>
    </row>
    <row r="2453" spans="1:1" x14ac:dyDescent="0.2">
      <c r="A2453" s="143">
        <v>405</v>
      </c>
    </row>
    <row r="2454" spans="1:1" x14ac:dyDescent="0.2">
      <c r="A2454" s="143">
        <v>31</v>
      </c>
    </row>
    <row r="2455" spans="1:1" x14ac:dyDescent="0.2">
      <c r="A2455" s="143">
        <v>43</v>
      </c>
    </row>
    <row r="2456" spans="1:1" x14ac:dyDescent="0.2">
      <c r="A2456" s="143">
        <v>106</v>
      </c>
    </row>
    <row r="2457" spans="1:1" x14ac:dyDescent="0.2">
      <c r="A2457" s="143">
        <v>499</v>
      </c>
    </row>
    <row r="2458" spans="1:1" x14ac:dyDescent="0.2">
      <c r="A2458" s="143">
        <v>19</v>
      </c>
    </row>
    <row r="2459" spans="1:1" x14ac:dyDescent="0.2">
      <c r="A2459" s="143">
        <v>51</v>
      </c>
    </row>
    <row r="2460" spans="1:1" x14ac:dyDescent="0.2">
      <c r="A2460" s="143">
        <v>98</v>
      </c>
    </row>
    <row r="2461" spans="1:1" x14ac:dyDescent="0.2">
      <c r="A2461" s="143">
        <v>2273</v>
      </c>
    </row>
    <row r="2462" spans="1:1" x14ac:dyDescent="0.2">
      <c r="A2462" s="143">
        <v>131</v>
      </c>
    </row>
    <row r="2463" spans="1:1" x14ac:dyDescent="0.2">
      <c r="A2463" s="143">
        <v>69</v>
      </c>
    </row>
    <row r="2464" spans="1:1" x14ac:dyDescent="0.2">
      <c r="A2464" s="143">
        <v>360</v>
      </c>
    </row>
    <row r="2465" spans="1:1" x14ac:dyDescent="0.2">
      <c r="A2465" s="143">
        <v>1</v>
      </c>
    </row>
    <row r="2466" spans="1:1" x14ac:dyDescent="0.2">
      <c r="A2466" s="143">
        <v>46</v>
      </c>
    </row>
    <row r="2467" spans="1:1" x14ac:dyDescent="0.2">
      <c r="A2467" s="143">
        <v>55</v>
      </c>
    </row>
    <row r="2468" spans="1:1" x14ac:dyDescent="0.2">
      <c r="A2468" s="143">
        <v>123</v>
      </c>
    </row>
    <row r="2469" spans="1:1" x14ac:dyDescent="0.2">
      <c r="A2469" s="143">
        <v>245</v>
      </c>
    </row>
    <row r="2470" spans="1:1" x14ac:dyDescent="0.2">
      <c r="A2470" s="143">
        <v>70</v>
      </c>
    </row>
    <row r="2471" spans="1:1" x14ac:dyDescent="0.2">
      <c r="A2471" s="143">
        <v>145</v>
      </c>
    </row>
    <row r="2472" spans="1:1" x14ac:dyDescent="0.2">
      <c r="A2472" s="143">
        <v>303</v>
      </c>
    </row>
    <row r="2473" spans="1:1" x14ac:dyDescent="0.2">
      <c r="A2473" s="143">
        <v>415</v>
      </c>
    </row>
    <row r="2474" spans="1:1" x14ac:dyDescent="0.2">
      <c r="A2474" s="143">
        <v>894</v>
      </c>
    </row>
    <row r="2475" spans="1:1" x14ac:dyDescent="0.2">
      <c r="A2475" s="143">
        <v>95</v>
      </c>
    </row>
    <row r="2476" spans="1:1" x14ac:dyDescent="0.2">
      <c r="A2476" s="143">
        <v>114</v>
      </c>
    </row>
    <row r="2477" spans="1:1" x14ac:dyDescent="0.2">
      <c r="A2477" s="143">
        <v>183</v>
      </c>
    </row>
    <row r="2478" spans="1:1" x14ac:dyDescent="0.2">
      <c r="A2478" s="143">
        <v>115</v>
      </c>
    </row>
    <row r="2479" spans="1:1" x14ac:dyDescent="0.2">
      <c r="A2479" s="143">
        <v>100</v>
      </c>
    </row>
    <row r="2480" spans="1:1" x14ac:dyDescent="0.2">
      <c r="A2480" s="143">
        <v>211</v>
      </c>
    </row>
    <row r="2481" spans="1:1" x14ac:dyDescent="0.2">
      <c r="A2481" s="143">
        <v>384</v>
      </c>
    </row>
    <row r="2482" spans="1:1" x14ac:dyDescent="0.2">
      <c r="A2482" s="143">
        <v>465</v>
      </c>
    </row>
    <row r="2483" spans="1:1" x14ac:dyDescent="0.2">
      <c r="A2483" s="143">
        <v>9</v>
      </c>
    </row>
    <row r="2484" spans="1:1" x14ac:dyDescent="0.2">
      <c r="A2484" s="143">
        <v>152</v>
      </c>
    </row>
    <row r="2485" spans="1:1" x14ac:dyDescent="0.2">
      <c r="A2485" s="143">
        <v>192</v>
      </c>
    </row>
    <row r="2486" spans="1:1" x14ac:dyDescent="0.2">
      <c r="A2486" s="143">
        <v>488</v>
      </c>
    </row>
    <row r="2487" spans="1:1" x14ac:dyDescent="0.2">
      <c r="A2487" s="143">
        <v>155</v>
      </c>
    </row>
    <row r="2488" spans="1:1" x14ac:dyDescent="0.2">
      <c r="A2488" s="143">
        <v>62</v>
      </c>
    </row>
    <row r="2489" spans="1:1" x14ac:dyDescent="0.2">
      <c r="A2489" s="143">
        <v>435</v>
      </c>
    </row>
    <row r="2490" spans="1:1" x14ac:dyDescent="0.2">
      <c r="A2490" s="143">
        <v>42</v>
      </c>
    </row>
    <row r="2491" spans="1:1" x14ac:dyDescent="0.2">
      <c r="A2491" s="143">
        <v>100</v>
      </c>
    </row>
    <row r="2492" spans="1:1" x14ac:dyDescent="0.2">
      <c r="A2492" s="143">
        <v>451</v>
      </c>
    </row>
    <row r="2493" spans="1:1" x14ac:dyDescent="0.2">
      <c r="A2493" s="143">
        <v>11</v>
      </c>
    </row>
    <row r="2494" spans="1:1" x14ac:dyDescent="0.2">
      <c r="A2494" s="143">
        <v>140</v>
      </c>
    </row>
    <row r="2495" spans="1:1" x14ac:dyDescent="0.2">
      <c r="A2495" s="143">
        <v>26</v>
      </c>
    </row>
    <row r="2496" spans="1:1" x14ac:dyDescent="0.2">
      <c r="A2496" s="143">
        <v>78</v>
      </c>
    </row>
    <row r="2497" spans="1:1" x14ac:dyDescent="0.2">
      <c r="A2497" s="143">
        <v>108</v>
      </c>
    </row>
    <row r="2498" spans="1:1" x14ac:dyDescent="0.2">
      <c r="A2498" s="143">
        <v>67</v>
      </c>
    </row>
    <row r="2499" spans="1:1" x14ac:dyDescent="0.2">
      <c r="A2499" s="143">
        <v>105</v>
      </c>
    </row>
    <row r="2500" spans="1:1" x14ac:dyDescent="0.2">
      <c r="A2500" s="143">
        <v>117</v>
      </c>
    </row>
    <row r="2501" spans="1:1" x14ac:dyDescent="0.2">
      <c r="A2501" s="143">
        <v>51</v>
      </c>
    </row>
    <row r="2502" spans="1:1" x14ac:dyDescent="0.2">
      <c r="A2502" s="143">
        <v>31</v>
      </c>
    </row>
    <row r="2503" spans="1:1" x14ac:dyDescent="0.2">
      <c r="A2503" s="143">
        <v>63</v>
      </c>
    </row>
    <row r="2504" spans="1:1" x14ac:dyDescent="0.2">
      <c r="A2504" s="143">
        <v>144</v>
      </c>
    </row>
    <row r="2505" spans="1:1" x14ac:dyDescent="0.2">
      <c r="A2505" s="143">
        <v>429</v>
      </c>
    </row>
    <row r="2506" spans="1:1" x14ac:dyDescent="0.2">
      <c r="A2506" s="143">
        <v>62</v>
      </c>
    </row>
    <row r="2507" spans="1:1" x14ac:dyDescent="0.2">
      <c r="A2507" s="143">
        <v>64</v>
      </c>
    </row>
    <row r="2508" spans="1:1" x14ac:dyDescent="0.2">
      <c r="A2508" s="143">
        <v>131</v>
      </c>
    </row>
    <row r="2509" spans="1:1" x14ac:dyDescent="0.2">
      <c r="A2509" s="143">
        <v>391</v>
      </c>
    </row>
    <row r="2510" spans="1:1" x14ac:dyDescent="0.2">
      <c r="A2510" s="143">
        <v>3158</v>
      </c>
    </row>
    <row r="2511" spans="1:1" x14ac:dyDescent="0.2">
      <c r="A2511" s="143">
        <v>231</v>
      </c>
    </row>
    <row r="2512" spans="1:1" x14ac:dyDescent="0.2">
      <c r="A2512" s="143">
        <v>40</v>
      </c>
    </row>
    <row r="2513" spans="1:1" x14ac:dyDescent="0.2">
      <c r="A2513" s="143">
        <v>173</v>
      </c>
    </row>
    <row r="2514" spans="1:1" x14ac:dyDescent="0.2">
      <c r="A2514" s="143">
        <v>433</v>
      </c>
    </row>
    <row r="2515" spans="1:1" x14ac:dyDescent="0.2">
      <c r="A2515" s="143">
        <v>81</v>
      </c>
    </row>
    <row r="2516" spans="1:1" x14ac:dyDescent="0.2">
      <c r="A2516" s="143">
        <v>115</v>
      </c>
    </row>
    <row r="2517" spans="1:1" x14ac:dyDescent="0.2">
      <c r="A2517" s="143">
        <v>396</v>
      </c>
    </row>
    <row r="2518" spans="1:1" x14ac:dyDescent="0.2">
      <c r="A2518" s="143">
        <v>130</v>
      </c>
    </row>
    <row r="2519" spans="1:1" x14ac:dyDescent="0.2">
      <c r="A2519" s="143">
        <v>50</v>
      </c>
    </row>
    <row r="2520" spans="1:1" x14ac:dyDescent="0.2">
      <c r="A2520" s="143">
        <v>36</v>
      </c>
    </row>
    <row r="2521" spans="1:1" x14ac:dyDescent="0.2">
      <c r="A2521" s="143">
        <v>485</v>
      </c>
    </row>
    <row r="2522" spans="1:1" x14ac:dyDescent="0.2">
      <c r="A2522" s="143">
        <v>117</v>
      </c>
    </row>
    <row r="2523" spans="1:1" x14ac:dyDescent="0.2">
      <c r="A2523" s="143">
        <v>127</v>
      </c>
    </row>
    <row r="2524" spans="1:1" x14ac:dyDescent="0.2">
      <c r="A2524" s="143">
        <v>2049</v>
      </c>
    </row>
    <row r="2525" spans="1:1" x14ac:dyDescent="0.2">
      <c r="A2525" s="143">
        <v>431</v>
      </c>
    </row>
    <row r="2526" spans="1:1" x14ac:dyDescent="0.2">
      <c r="A2526" s="143">
        <v>477</v>
      </c>
    </row>
    <row r="2527" spans="1:1" x14ac:dyDescent="0.2">
      <c r="A2527" s="143">
        <v>120</v>
      </c>
    </row>
    <row r="2528" spans="1:1" x14ac:dyDescent="0.2">
      <c r="A2528" s="143">
        <v>84</v>
      </c>
    </row>
    <row r="2529" spans="1:1" x14ac:dyDescent="0.2">
      <c r="A2529" s="143">
        <v>243</v>
      </c>
    </row>
    <row r="2530" spans="1:1" x14ac:dyDescent="0.2">
      <c r="A2530" s="143">
        <v>378</v>
      </c>
    </row>
    <row r="2531" spans="1:1" x14ac:dyDescent="0.2">
      <c r="A2531" s="143">
        <v>158</v>
      </c>
    </row>
    <row r="2532" spans="1:1" x14ac:dyDescent="0.2">
      <c r="A2532" s="143">
        <v>232</v>
      </c>
    </row>
    <row r="2533" spans="1:1" x14ac:dyDescent="0.2">
      <c r="A2533" s="143">
        <v>439</v>
      </c>
    </row>
    <row r="2534" spans="1:1" x14ac:dyDescent="0.2">
      <c r="A2534" s="143">
        <v>374</v>
      </c>
    </row>
    <row r="2535" spans="1:1" x14ac:dyDescent="0.2">
      <c r="A2535" s="143">
        <v>2</v>
      </c>
    </row>
    <row r="2536" spans="1:1" x14ac:dyDescent="0.2">
      <c r="A2536" s="143">
        <v>75</v>
      </c>
    </row>
    <row r="2537" spans="1:1" x14ac:dyDescent="0.2">
      <c r="A2537" s="143">
        <v>87</v>
      </c>
    </row>
    <row r="2538" spans="1:1" x14ac:dyDescent="0.2">
      <c r="A2538" s="143">
        <v>40</v>
      </c>
    </row>
    <row r="2539" spans="1:1" x14ac:dyDescent="0.2">
      <c r="A2539" s="143">
        <v>30</v>
      </c>
    </row>
    <row r="2540" spans="1:1" x14ac:dyDescent="0.2">
      <c r="A2540" s="143">
        <v>149</v>
      </c>
    </row>
    <row r="2541" spans="1:1" x14ac:dyDescent="0.2">
      <c r="A2541" s="143">
        <v>177</v>
      </c>
    </row>
    <row r="2542" spans="1:1" x14ac:dyDescent="0.2">
      <c r="A2542" s="143">
        <v>361</v>
      </c>
    </row>
    <row r="2543" spans="1:1" x14ac:dyDescent="0.2">
      <c r="A2543" s="143">
        <v>45</v>
      </c>
    </row>
    <row r="2544" spans="1:1" x14ac:dyDescent="0.2">
      <c r="A2544" s="143">
        <v>40</v>
      </c>
    </row>
    <row r="2545" spans="1:1" x14ac:dyDescent="0.2">
      <c r="A2545" s="143">
        <v>65</v>
      </c>
    </row>
    <row r="2546" spans="1:1" x14ac:dyDescent="0.2">
      <c r="A2546" s="143">
        <v>370</v>
      </c>
    </row>
    <row r="2547" spans="1:1" x14ac:dyDescent="0.2">
      <c r="A2547" s="143">
        <v>197</v>
      </c>
    </row>
    <row r="2548" spans="1:1" x14ac:dyDescent="0.2">
      <c r="A2548" s="143">
        <v>31</v>
      </c>
    </row>
    <row r="2549" spans="1:1" x14ac:dyDescent="0.2">
      <c r="A2549" s="143">
        <v>99</v>
      </c>
    </row>
    <row r="2550" spans="1:1" x14ac:dyDescent="0.2">
      <c r="A2550" s="143">
        <v>190</v>
      </c>
    </row>
    <row r="2551" spans="1:1" x14ac:dyDescent="0.2">
      <c r="A2551" s="143">
        <v>471</v>
      </c>
    </row>
    <row r="2552" spans="1:1" x14ac:dyDescent="0.2">
      <c r="A2552" s="143">
        <v>93</v>
      </c>
    </row>
    <row r="2553" spans="1:1" x14ac:dyDescent="0.2">
      <c r="A2553" s="143">
        <v>447</v>
      </c>
    </row>
    <row r="2554" spans="1:1" x14ac:dyDescent="0.2">
      <c r="A2554" s="143">
        <v>10</v>
      </c>
    </row>
    <row r="2555" spans="1:1" x14ac:dyDescent="0.2">
      <c r="A2555" s="143">
        <v>372</v>
      </c>
    </row>
    <row r="2556" spans="1:1" x14ac:dyDescent="0.2">
      <c r="A2556" s="143">
        <v>182</v>
      </c>
    </row>
    <row r="2557" spans="1:1" x14ac:dyDescent="0.2">
      <c r="A2557" s="143">
        <v>350</v>
      </c>
    </row>
    <row r="2558" spans="1:1" x14ac:dyDescent="0.2">
      <c r="A2558" s="143">
        <v>2</v>
      </c>
    </row>
    <row r="2559" spans="1:1" x14ac:dyDescent="0.2">
      <c r="A2559" s="143">
        <v>130</v>
      </c>
    </row>
    <row r="2560" spans="1:1" x14ac:dyDescent="0.2">
      <c r="A2560" s="143">
        <v>372</v>
      </c>
    </row>
    <row r="2561" spans="1:1" x14ac:dyDescent="0.2">
      <c r="A2561" s="143">
        <v>8</v>
      </c>
    </row>
    <row r="2562" spans="1:1" x14ac:dyDescent="0.2">
      <c r="A2562" s="143">
        <v>382</v>
      </c>
    </row>
    <row r="2563" spans="1:1" x14ac:dyDescent="0.2">
      <c r="A2563" s="143">
        <v>87</v>
      </c>
    </row>
    <row r="2564" spans="1:1" x14ac:dyDescent="0.2">
      <c r="A2564" s="143">
        <v>49</v>
      </c>
    </row>
    <row r="2565" spans="1:1" x14ac:dyDescent="0.2">
      <c r="A2565" s="143">
        <v>24</v>
      </c>
    </row>
    <row r="2566" spans="1:1" x14ac:dyDescent="0.2">
      <c r="A2566" s="143">
        <v>86</v>
      </c>
    </row>
    <row r="2567" spans="1:1" x14ac:dyDescent="0.2">
      <c r="A2567" s="143">
        <v>353</v>
      </c>
    </row>
    <row r="2568" spans="1:1" x14ac:dyDescent="0.2">
      <c r="A2568" s="143">
        <v>16</v>
      </c>
    </row>
    <row r="2569" spans="1:1" x14ac:dyDescent="0.2">
      <c r="A2569" s="143">
        <v>115</v>
      </c>
    </row>
    <row r="2570" spans="1:1" x14ac:dyDescent="0.2">
      <c r="A2570" s="143">
        <v>141</v>
      </c>
    </row>
    <row r="2571" spans="1:1" x14ac:dyDescent="0.2">
      <c r="A2571" s="143">
        <v>3</v>
      </c>
    </row>
    <row r="2572" spans="1:1" x14ac:dyDescent="0.2">
      <c r="A2572" s="143">
        <v>193</v>
      </c>
    </row>
    <row r="2573" spans="1:1" x14ac:dyDescent="0.2">
      <c r="A2573" s="143">
        <v>22</v>
      </c>
    </row>
    <row r="2574" spans="1:1" x14ac:dyDescent="0.2">
      <c r="A2574" s="143">
        <v>401</v>
      </c>
    </row>
    <row r="2575" spans="1:1" x14ac:dyDescent="0.2">
      <c r="A2575" s="143">
        <v>527</v>
      </c>
    </row>
    <row r="2576" spans="1:1" x14ac:dyDescent="0.2">
      <c r="A2576" s="143">
        <v>23</v>
      </c>
    </row>
    <row r="2577" spans="1:1" x14ac:dyDescent="0.2">
      <c r="A2577" s="143">
        <v>337</v>
      </c>
    </row>
    <row r="2578" spans="1:1" x14ac:dyDescent="0.2">
      <c r="A2578" s="143">
        <v>95</v>
      </c>
    </row>
    <row r="2579" spans="1:1" x14ac:dyDescent="0.2">
      <c r="A2579" s="143">
        <v>432</v>
      </c>
    </row>
    <row r="2580" spans="1:1" x14ac:dyDescent="0.2">
      <c r="A2580" s="143">
        <v>136</v>
      </c>
    </row>
    <row r="2581" spans="1:1" x14ac:dyDescent="0.2">
      <c r="A2581" s="143">
        <v>45</v>
      </c>
    </row>
    <row r="2582" spans="1:1" x14ac:dyDescent="0.2">
      <c r="A2582" s="143">
        <v>458</v>
      </c>
    </row>
    <row r="2583" spans="1:1" x14ac:dyDescent="0.2">
      <c r="A2583" s="143">
        <v>395</v>
      </c>
    </row>
    <row r="2584" spans="1:1" x14ac:dyDescent="0.2">
      <c r="A2584" s="143">
        <v>83</v>
      </c>
    </row>
    <row r="2585" spans="1:1" x14ac:dyDescent="0.2">
      <c r="A2585" s="143">
        <v>161</v>
      </c>
    </row>
    <row r="2586" spans="1:1" x14ac:dyDescent="0.2">
      <c r="A2586" s="143">
        <v>77</v>
      </c>
    </row>
    <row r="2587" spans="1:1" x14ac:dyDescent="0.2">
      <c r="A2587" s="143">
        <v>131</v>
      </c>
    </row>
    <row r="2588" spans="1:1" x14ac:dyDescent="0.2">
      <c r="A2588" s="143">
        <v>61</v>
      </c>
    </row>
    <row r="2589" spans="1:1" x14ac:dyDescent="0.2">
      <c r="A2589" s="143">
        <v>143</v>
      </c>
    </row>
    <row r="2590" spans="1:1" x14ac:dyDescent="0.2">
      <c r="A2590" s="143">
        <v>85</v>
      </c>
    </row>
    <row r="2591" spans="1:1" x14ac:dyDescent="0.2">
      <c r="A2591" s="143">
        <v>119</v>
      </c>
    </row>
    <row r="2592" spans="1:1" x14ac:dyDescent="0.2">
      <c r="A2592" s="143">
        <v>445</v>
      </c>
    </row>
    <row r="2593" spans="1:1" x14ac:dyDescent="0.2">
      <c r="A2593" s="143">
        <v>455</v>
      </c>
    </row>
    <row r="2594" spans="1:1" x14ac:dyDescent="0.2">
      <c r="A2594" s="143">
        <v>21</v>
      </c>
    </row>
    <row r="2595" spans="1:1" x14ac:dyDescent="0.2">
      <c r="A2595" s="143">
        <v>103</v>
      </c>
    </row>
    <row r="2596" spans="1:1" x14ac:dyDescent="0.2">
      <c r="A2596" s="143">
        <v>62</v>
      </c>
    </row>
    <row r="2597" spans="1:1" x14ac:dyDescent="0.2">
      <c r="A2597" s="143">
        <v>128</v>
      </c>
    </row>
    <row r="2598" spans="1:1" x14ac:dyDescent="0.2">
      <c r="A2598" s="143">
        <v>405</v>
      </c>
    </row>
    <row r="2599" spans="1:1" x14ac:dyDescent="0.2">
      <c r="A2599" s="143">
        <v>429</v>
      </c>
    </row>
    <row r="2600" spans="1:1" x14ac:dyDescent="0.2">
      <c r="A2600" s="143">
        <v>58</v>
      </c>
    </row>
    <row r="2601" spans="1:1" x14ac:dyDescent="0.2">
      <c r="A2601" s="143">
        <v>26</v>
      </c>
    </row>
    <row r="2602" spans="1:1" x14ac:dyDescent="0.2">
      <c r="A2602" s="143">
        <v>76</v>
      </c>
    </row>
    <row r="2603" spans="1:1" x14ac:dyDescent="0.2">
      <c r="A2603" s="143">
        <v>117</v>
      </c>
    </row>
    <row r="2604" spans="1:1" x14ac:dyDescent="0.2">
      <c r="A2604" s="143">
        <v>846</v>
      </c>
    </row>
    <row r="2605" spans="1:1" x14ac:dyDescent="0.2">
      <c r="A2605" s="143">
        <v>79</v>
      </c>
    </row>
    <row r="2606" spans="1:1" x14ac:dyDescent="0.2">
      <c r="A2606" s="143">
        <v>489</v>
      </c>
    </row>
    <row r="2607" spans="1:1" x14ac:dyDescent="0.2">
      <c r="A2607" s="143">
        <v>51</v>
      </c>
    </row>
    <row r="2608" spans="1:1" x14ac:dyDescent="0.2">
      <c r="A2608" s="143">
        <v>2</v>
      </c>
    </row>
    <row r="2609" spans="1:1" x14ac:dyDescent="0.2">
      <c r="A2609" s="143">
        <v>432</v>
      </c>
    </row>
    <row r="2610" spans="1:1" x14ac:dyDescent="0.2">
      <c r="A2610" s="143">
        <v>107</v>
      </c>
    </row>
    <row r="2611" spans="1:1" x14ac:dyDescent="0.2">
      <c r="A2611" s="143">
        <v>578</v>
      </c>
    </row>
    <row r="2612" spans="1:1" x14ac:dyDescent="0.2">
      <c r="A2612" s="143">
        <v>74</v>
      </c>
    </row>
    <row r="2613" spans="1:1" x14ac:dyDescent="0.2">
      <c r="A2613" s="143">
        <v>179</v>
      </c>
    </row>
    <row r="2614" spans="1:1" x14ac:dyDescent="0.2">
      <c r="A2614" s="143">
        <v>379</v>
      </c>
    </row>
    <row r="2615" spans="1:1" x14ac:dyDescent="0.2">
      <c r="A2615" s="143">
        <v>127</v>
      </c>
    </row>
    <row r="2616" spans="1:1" x14ac:dyDescent="0.2">
      <c r="A2616" s="143">
        <v>8</v>
      </c>
    </row>
    <row r="2617" spans="1:1" x14ac:dyDescent="0.2">
      <c r="A2617" s="143">
        <v>114</v>
      </c>
    </row>
    <row r="2618" spans="1:1" x14ac:dyDescent="0.2">
      <c r="A2618" s="143">
        <v>308</v>
      </c>
    </row>
    <row r="2619" spans="1:1" x14ac:dyDescent="0.2">
      <c r="A2619" s="143">
        <v>5</v>
      </c>
    </row>
    <row r="2620" spans="1:1" x14ac:dyDescent="0.2">
      <c r="A2620" s="143">
        <v>442</v>
      </c>
    </row>
    <row r="2621" spans="1:1" x14ac:dyDescent="0.2">
      <c r="A2621" s="143">
        <v>98</v>
      </c>
    </row>
    <row r="2622" spans="1:1" x14ac:dyDescent="0.2">
      <c r="A2622" s="143">
        <v>27</v>
      </c>
    </row>
    <row r="2623" spans="1:1" x14ac:dyDescent="0.2">
      <c r="A2623" s="143">
        <v>48</v>
      </c>
    </row>
    <row r="2624" spans="1:1" x14ac:dyDescent="0.2">
      <c r="A2624" s="143">
        <v>450</v>
      </c>
    </row>
    <row r="2625" spans="1:1" x14ac:dyDescent="0.2">
      <c r="A2625" s="143">
        <v>66</v>
      </c>
    </row>
    <row r="2626" spans="1:1" x14ac:dyDescent="0.2">
      <c r="A2626" s="143">
        <v>406</v>
      </c>
    </row>
    <row r="2627" spans="1:1" x14ac:dyDescent="0.2">
      <c r="A2627" s="143">
        <v>521</v>
      </c>
    </row>
    <row r="2628" spans="1:1" x14ac:dyDescent="0.2">
      <c r="A2628" s="143">
        <v>787</v>
      </c>
    </row>
    <row r="2629" spans="1:1" x14ac:dyDescent="0.2">
      <c r="A2629" s="143">
        <v>14</v>
      </c>
    </row>
    <row r="2630" spans="1:1" x14ac:dyDescent="0.2">
      <c r="A2630" s="143">
        <v>99</v>
      </c>
    </row>
    <row r="2631" spans="1:1" x14ac:dyDescent="0.2">
      <c r="A2631" s="143">
        <v>446</v>
      </c>
    </row>
    <row r="2632" spans="1:1" x14ac:dyDescent="0.2">
      <c r="A2632" s="143">
        <v>390</v>
      </c>
    </row>
    <row r="2633" spans="1:1" x14ac:dyDescent="0.2">
      <c r="A2633" s="143">
        <v>111</v>
      </c>
    </row>
    <row r="2634" spans="1:1" x14ac:dyDescent="0.2">
      <c r="A2634" s="143">
        <v>450</v>
      </c>
    </row>
    <row r="2635" spans="1:1" x14ac:dyDescent="0.2">
      <c r="A2635" s="143">
        <v>9</v>
      </c>
    </row>
    <row r="2636" spans="1:1" x14ac:dyDescent="0.2">
      <c r="A2636" s="143">
        <v>420</v>
      </c>
    </row>
    <row r="2637" spans="1:1" x14ac:dyDescent="0.2">
      <c r="A2637" s="143">
        <v>65</v>
      </c>
    </row>
    <row r="2638" spans="1:1" x14ac:dyDescent="0.2">
      <c r="A2638" s="143">
        <v>437</v>
      </c>
    </row>
    <row r="2639" spans="1:1" x14ac:dyDescent="0.2">
      <c r="A2639" s="143">
        <v>53</v>
      </c>
    </row>
    <row r="2640" spans="1:1" x14ac:dyDescent="0.2">
      <c r="A2640" s="143">
        <v>390</v>
      </c>
    </row>
    <row r="2641" spans="1:1" x14ac:dyDescent="0.2">
      <c r="A2641" s="143">
        <v>417</v>
      </c>
    </row>
    <row r="2642" spans="1:1" x14ac:dyDescent="0.2">
      <c r="A2642" s="143">
        <v>420</v>
      </c>
    </row>
    <row r="2643" spans="1:1" x14ac:dyDescent="0.2">
      <c r="A2643" s="143">
        <v>42</v>
      </c>
    </row>
    <row r="2644" spans="1:1" x14ac:dyDescent="0.2">
      <c r="A2644" s="143">
        <v>367</v>
      </c>
    </row>
    <row r="2645" spans="1:1" x14ac:dyDescent="0.2">
      <c r="A2645" s="143">
        <v>81</v>
      </c>
    </row>
    <row r="2646" spans="1:1" x14ac:dyDescent="0.2">
      <c r="A2646" s="143">
        <v>822</v>
      </c>
    </row>
    <row r="2647" spans="1:1" x14ac:dyDescent="0.2">
      <c r="A2647" s="143">
        <v>90</v>
      </c>
    </row>
    <row r="2648" spans="1:1" x14ac:dyDescent="0.2">
      <c r="A2648" s="143">
        <v>58</v>
      </c>
    </row>
    <row r="2649" spans="1:1" x14ac:dyDescent="0.2">
      <c r="A2649" s="143">
        <v>116</v>
      </c>
    </row>
    <row r="2650" spans="1:1" x14ac:dyDescent="0.2">
      <c r="A2650" s="143">
        <v>149</v>
      </c>
    </row>
    <row r="2651" spans="1:1" x14ac:dyDescent="0.2">
      <c r="A2651" s="143">
        <v>488</v>
      </c>
    </row>
    <row r="2652" spans="1:1" x14ac:dyDescent="0.2">
      <c r="A2652" s="143">
        <v>558</v>
      </c>
    </row>
    <row r="2653" spans="1:1" x14ac:dyDescent="0.2">
      <c r="A2653" s="143">
        <v>47</v>
      </c>
    </row>
    <row r="2654" spans="1:1" x14ac:dyDescent="0.2">
      <c r="A2654" s="143">
        <v>78</v>
      </c>
    </row>
    <row r="2655" spans="1:1" x14ac:dyDescent="0.2">
      <c r="A2655" s="143">
        <v>217</v>
      </c>
    </row>
    <row r="2656" spans="1:1" x14ac:dyDescent="0.2">
      <c r="A2656" s="143">
        <v>193</v>
      </c>
    </row>
    <row r="2657" spans="1:1" x14ac:dyDescent="0.2">
      <c r="A2657" s="143">
        <v>401</v>
      </c>
    </row>
    <row r="2658" spans="1:1" x14ac:dyDescent="0.2">
      <c r="A2658" s="143">
        <v>71</v>
      </c>
    </row>
    <row r="2659" spans="1:1" x14ac:dyDescent="0.2">
      <c r="A2659" s="143">
        <v>358</v>
      </c>
    </row>
    <row r="2660" spans="1:1" x14ac:dyDescent="0.2">
      <c r="A2660" s="143">
        <v>2</v>
      </c>
    </row>
    <row r="2661" spans="1:1" x14ac:dyDescent="0.2">
      <c r="A2661" s="143">
        <v>50</v>
      </c>
    </row>
    <row r="2662" spans="1:1" x14ac:dyDescent="0.2">
      <c r="A2662" s="143">
        <v>266</v>
      </c>
    </row>
    <row r="2663" spans="1:1" x14ac:dyDescent="0.2">
      <c r="A2663" s="143">
        <v>161</v>
      </c>
    </row>
    <row r="2664" spans="1:1" x14ac:dyDescent="0.2">
      <c r="A2664" s="143">
        <v>137</v>
      </c>
    </row>
    <row r="2665" spans="1:1" x14ac:dyDescent="0.2">
      <c r="A2665" s="143">
        <v>409</v>
      </c>
    </row>
    <row r="2666" spans="1:1" x14ac:dyDescent="0.2">
      <c r="A2666" s="143">
        <v>441</v>
      </c>
    </row>
    <row r="2667" spans="1:1" x14ac:dyDescent="0.2">
      <c r="A2667" s="143">
        <v>134</v>
      </c>
    </row>
    <row r="2668" spans="1:1" x14ac:dyDescent="0.2">
      <c r="A2668" s="143">
        <v>131</v>
      </c>
    </row>
    <row r="2669" spans="1:1" x14ac:dyDescent="0.2">
      <c r="A2669" s="143">
        <v>84</v>
      </c>
    </row>
    <row r="2670" spans="1:1" x14ac:dyDescent="0.2">
      <c r="A2670" s="143">
        <v>60</v>
      </c>
    </row>
    <row r="2671" spans="1:1" x14ac:dyDescent="0.2">
      <c r="A2671" s="143">
        <v>186</v>
      </c>
    </row>
    <row r="2672" spans="1:1" x14ac:dyDescent="0.2">
      <c r="A2672" s="143">
        <v>92</v>
      </c>
    </row>
    <row r="2673" spans="1:1" x14ac:dyDescent="0.2">
      <c r="A2673" s="143">
        <v>172</v>
      </c>
    </row>
    <row r="2674" spans="1:1" x14ac:dyDescent="0.2">
      <c r="A2674" s="143">
        <v>107</v>
      </c>
    </row>
    <row r="2675" spans="1:1" x14ac:dyDescent="0.2">
      <c r="A2675" s="143">
        <v>1916</v>
      </c>
    </row>
    <row r="2676" spans="1:1" x14ac:dyDescent="0.2">
      <c r="A2676" s="143">
        <v>438</v>
      </c>
    </row>
    <row r="2677" spans="1:1" x14ac:dyDescent="0.2">
      <c r="A2677" s="143">
        <v>448</v>
      </c>
    </row>
    <row r="2678" spans="1:1" x14ac:dyDescent="0.2">
      <c r="A2678" s="143">
        <v>79</v>
      </c>
    </row>
    <row r="2679" spans="1:1" x14ac:dyDescent="0.2">
      <c r="A2679" s="143">
        <v>498</v>
      </c>
    </row>
    <row r="2680" spans="1:1" x14ac:dyDescent="0.2">
      <c r="A2680" s="143">
        <v>169</v>
      </c>
    </row>
    <row r="2681" spans="1:1" x14ac:dyDescent="0.2">
      <c r="A2681" s="143">
        <v>250</v>
      </c>
    </row>
    <row r="2682" spans="1:1" x14ac:dyDescent="0.2">
      <c r="A2682" s="143">
        <v>2</v>
      </c>
    </row>
    <row r="2683" spans="1:1" x14ac:dyDescent="0.2">
      <c r="A2683" s="143">
        <v>91</v>
      </c>
    </row>
    <row r="2684" spans="1:1" x14ac:dyDescent="0.2">
      <c r="A2684" s="143">
        <v>162</v>
      </c>
    </row>
    <row r="2685" spans="1:1" x14ac:dyDescent="0.2">
      <c r="A2685" s="143">
        <v>60</v>
      </c>
    </row>
    <row r="2686" spans="1:1" x14ac:dyDescent="0.2">
      <c r="A2686" s="143">
        <v>155</v>
      </c>
    </row>
    <row r="2687" spans="1:1" x14ac:dyDescent="0.2">
      <c r="A2687" s="143">
        <v>81</v>
      </c>
    </row>
    <row r="2688" spans="1:1" x14ac:dyDescent="0.2">
      <c r="A2688" s="143">
        <v>453</v>
      </c>
    </row>
    <row r="2689" spans="1:1" x14ac:dyDescent="0.2">
      <c r="A2689" s="143">
        <v>319</v>
      </c>
    </row>
    <row r="2690" spans="1:1" x14ac:dyDescent="0.2">
      <c r="A2690" s="143">
        <v>462</v>
      </c>
    </row>
    <row r="2691" spans="1:1" x14ac:dyDescent="0.2">
      <c r="A2691" s="143">
        <v>317</v>
      </c>
    </row>
    <row r="2692" spans="1:1" x14ac:dyDescent="0.2">
      <c r="A2692" s="143">
        <v>437</v>
      </c>
    </row>
    <row r="2693" spans="1:1" x14ac:dyDescent="0.2">
      <c r="A2693" s="143">
        <v>756</v>
      </c>
    </row>
    <row r="2694" spans="1:1" x14ac:dyDescent="0.2">
      <c r="A2694" s="143">
        <v>375</v>
      </c>
    </row>
    <row r="2695" spans="1:1" x14ac:dyDescent="0.2">
      <c r="A2695" s="143">
        <v>119</v>
      </c>
    </row>
    <row r="2696" spans="1:1" x14ac:dyDescent="0.2">
      <c r="A2696" s="143">
        <v>252</v>
      </c>
    </row>
    <row r="2697" spans="1:1" x14ac:dyDescent="0.2">
      <c r="A2697" s="143">
        <v>22</v>
      </c>
    </row>
    <row r="2698" spans="1:1" x14ac:dyDescent="0.2">
      <c r="A2698" s="143">
        <v>86</v>
      </c>
    </row>
    <row r="2699" spans="1:1" x14ac:dyDescent="0.2">
      <c r="A2699" s="143">
        <v>68</v>
      </c>
    </row>
    <row r="2700" spans="1:1" x14ac:dyDescent="0.2">
      <c r="A2700" s="143">
        <v>68</v>
      </c>
    </row>
    <row r="2701" spans="1:1" x14ac:dyDescent="0.2">
      <c r="A2701" s="143">
        <v>363</v>
      </c>
    </row>
    <row r="2702" spans="1:1" x14ac:dyDescent="0.2">
      <c r="A2702" s="143">
        <v>386</v>
      </c>
    </row>
    <row r="2703" spans="1:1" x14ac:dyDescent="0.2">
      <c r="A2703" s="143">
        <v>200</v>
      </c>
    </row>
    <row r="2704" spans="1:1" x14ac:dyDescent="0.2">
      <c r="A2704" s="143">
        <v>600</v>
      </c>
    </row>
    <row r="2705" spans="1:1" x14ac:dyDescent="0.2">
      <c r="A2705" s="143">
        <v>62</v>
      </c>
    </row>
    <row r="2706" spans="1:1" x14ac:dyDescent="0.2">
      <c r="A2706" s="143">
        <v>168</v>
      </c>
    </row>
    <row r="2707" spans="1:1" x14ac:dyDescent="0.2">
      <c r="A2707" s="143">
        <v>477</v>
      </c>
    </row>
    <row r="2708" spans="1:1" x14ac:dyDescent="0.2">
      <c r="A2708" s="143">
        <v>218</v>
      </c>
    </row>
    <row r="2709" spans="1:1" x14ac:dyDescent="0.2">
      <c r="A2709" s="143">
        <v>813</v>
      </c>
    </row>
    <row r="2710" spans="1:1" x14ac:dyDescent="0.2">
      <c r="A2710" s="143">
        <v>23</v>
      </c>
    </row>
    <row r="2711" spans="1:1" x14ac:dyDescent="0.2">
      <c r="A2711" s="143">
        <v>433</v>
      </c>
    </row>
    <row r="2712" spans="1:1" x14ac:dyDescent="0.2">
      <c r="A2712" s="143">
        <v>71</v>
      </c>
    </row>
    <row r="2713" spans="1:1" x14ac:dyDescent="0.2">
      <c r="A2713" s="143">
        <v>193</v>
      </c>
    </row>
    <row r="2714" spans="1:1" x14ac:dyDescent="0.2">
      <c r="A2714" s="143">
        <v>3</v>
      </c>
    </row>
    <row r="2715" spans="1:1" x14ac:dyDescent="0.2">
      <c r="A2715" s="143">
        <v>66</v>
      </c>
    </row>
    <row r="2716" spans="1:1" x14ac:dyDescent="0.2">
      <c r="A2716" s="143">
        <v>94</v>
      </c>
    </row>
    <row r="2717" spans="1:1" x14ac:dyDescent="0.2">
      <c r="A2717" s="143">
        <v>116</v>
      </c>
    </row>
    <row r="2718" spans="1:1" x14ac:dyDescent="0.2">
      <c r="A2718" s="143">
        <v>67</v>
      </c>
    </row>
    <row r="2719" spans="1:1" x14ac:dyDescent="0.2">
      <c r="A2719" s="143">
        <v>174</v>
      </c>
    </row>
    <row r="2720" spans="1:1" x14ac:dyDescent="0.2">
      <c r="A2720" s="143">
        <v>171</v>
      </c>
    </row>
    <row r="2721" spans="1:1" x14ac:dyDescent="0.2">
      <c r="A2721" s="143">
        <v>377</v>
      </c>
    </row>
    <row r="2722" spans="1:1" x14ac:dyDescent="0.2">
      <c r="A2722" s="143">
        <v>104</v>
      </c>
    </row>
    <row r="2723" spans="1:1" x14ac:dyDescent="0.2">
      <c r="A2723" s="143">
        <v>261</v>
      </c>
    </row>
    <row r="2724" spans="1:1" x14ac:dyDescent="0.2">
      <c r="A2724" s="143">
        <v>419</v>
      </c>
    </row>
    <row r="2725" spans="1:1" x14ac:dyDescent="0.2">
      <c r="A2725" s="143">
        <v>3162</v>
      </c>
    </row>
    <row r="2726" spans="1:1" x14ac:dyDescent="0.2">
      <c r="A2726" s="143">
        <v>73</v>
      </c>
    </row>
    <row r="2727" spans="1:1" x14ac:dyDescent="0.2">
      <c r="A2727" s="143">
        <v>88</v>
      </c>
    </row>
    <row r="2728" spans="1:1" x14ac:dyDescent="0.2">
      <c r="A2728" s="143">
        <v>145</v>
      </c>
    </row>
    <row r="2729" spans="1:1" x14ac:dyDescent="0.2">
      <c r="A2729" s="143">
        <v>31</v>
      </c>
    </row>
    <row r="2730" spans="1:1" x14ac:dyDescent="0.2">
      <c r="A2730" s="143">
        <v>102</v>
      </c>
    </row>
    <row r="2731" spans="1:1" x14ac:dyDescent="0.2">
      <c r="A2731" s="143">
        <v>401</v>
      </c>
    </row>
    <row r="2732" spans="1:1" x14ac:dyDescent="0.2">
      <c r="A2732" s="143">
        <v>363</v>
      </c>
    </row>
    <row r="2733" spans="1:1" x14ac:dyDescent="0.2">
      <c r="A2733" s="143">
        <v>450</v>
      </c>
    </row>
    <row r="2734" spans="1:1" x14ac:dyDescent="0.2">
      <c r="A2734" s="143">
        <v>50</v>
      </c>
    </row>
    <row r="2735" spans="1:1" x14ac:dyDescent="0.2">
      <c r="A2735" s="143">
        <v>147</v>
      </c>
    </row>
    <row r="2736" spans="1:1" x14ac:dyDescent="0.2">
      <c r="A2736" s="143">
        <v>178</v>
      </c>
    </row>
    <row r="2737" spans="1:1" x14ac:dyDescent="0.2">
      <c r="A2737" s="143">
        <v>186</v>
      </c>
    </row>
    <row r="2738" spans="1:1" x14ac:dyDescent="0.2">
      <c r="A2738" s="143">
        <v>91</v>
      </c>
    </row>
    <row r="2739" spans="1:1" x14ac:dyDescent="0.2">
      <c r="A2739" s="143">
        <v>424</v>
      </c>
    </row>
    <row r="2740" spans="1:1" x14ac:dyDescent="0.2">
      <c r="A2740" s="143">
        <v>77</v>
      </c>
    </row>
    <row r="2741" spans="1:1" x14ac:dyDescent="0.2">
      <c r="A2741" s="143">
        <v>28</v>
      </c>
    </row>
    <row r="2742" spans="1:1" x14ac:dyDescent="0.2">
      <c r="A2742" s="143">
        <v>90</v>
      </c>
    </row>
    <row r="2743" spans="1:1" x14ac:dyDescent="0.2">
      <c r="A2743" s="143">
        <v>155</v>
      </c>
    </row>
    <row r="2744" spans="1:1" x14ac:dyDescent="0.2">
      <c r="A2744" s="143">
        <v>73</v>
      </c>
    </row>
    <row r="2745" spans="1:1" x14ac:dyDescent="0.2">
      <c r="A2745" s="143">
        <v>100</v>
      </c>
    </row>
    <row r="2746" spans="1:1" x14ac:dyDescent="0.2">
      <c r="A2746" s="143">
        <v>384</v>
      </c>
    </row>
    <row r="2747" spans="1:1" x14ac:dyDescent="0.2">
      <c r="A2747" s="143">
        <v>127</v>
      </c>
    </row>
    <row r="2748" spans="1:1" x14ac:dyDescent="0.2">
      <c r="A2748" s="143">
        <v>91</v>
      </c>
    </row>
    <row r="2749" spans="1:1" x14ac:dyDescent="0.2">
      <c r="A2749" s="143">
        <v>174</v>
      </c>
    </row>
    <row r="2750" spans="1:1" x14ac:dyDescent="0.2">
      <c r="A2750" s="143">
        <v>402</v>
      </c>
    </row>
    <row r="2751" spans="1:1" x14ac:dyDescent="0.2">
      <c r="A2751" s="143">
        <v>111</v>
      </c>
    </row>
    <row r="2752" spans="1:1" x14ac:dyDescent="0.2">
      <c r="A2752" s="143">
        <v>4</v>
      </c>
    </row>
    <row r="2753" spans="1:1" x14ac:dyDescent="0.2">
      <c r="A2753" s="143">
        <v>78</v>
      </c>
    </row>
    <row r="2754" spans="1:1" x14ac:dyDescent="0.2">
      <c r="A2754" s="143">
        <v>2370</v>
      </c>
    </row>
    <row r="2755" spans="1:1" x14ac:dyDescent="0.2">
      <c r="A2755" s="143">
        <v>76</v>
      </c>
    </row>
    <row r="2756" spans="1:1" x14ac:dyDescent="0.2">
      <c r="A2756" s="143">
        <v>52</v>
      </c>
    </row>
    <row r="2757" spans="1:1" x14ac:dyDescent="0.2">
      <c r="A2757" s="143">
        <v>87</v>
      </c>
    </row>
    <row r="2758" spans="1:1" x14ac:dyDescent="0.2">
      <c r="A2758" s="143">
        <v>2125</v>
      </c>
    </row>
    <row r="2759" spans="1:1" x14ac:dyDescent="0.2">
      <c r="A2759" s="143">
        <v>37</v>
      </c>
    </row>
    <row r="2760" spans="1:1" x14ac:dyDescent="0.2">
      <c r="A2760" s="143">
        <v>301</v>
      </c>
    </row>
    <row r="2761" spans="1:1" x14ac:dyDescent="0.2">
      <c r="A2761" s="143">
        <v>736</v>
      </c>
    </row>
    <row r="2762" spans="1:1" x14ac:dyDescent="0.2">
      <c r="A2762" s="143">
        <v>5</v>
      </c>
    </row>
    <row r="2763" spans="1:1" x14ac:dyDescent="0.2">
      <c r="A2763" s="143">
        <v>44</v>
      </c>
    </row>
    <row r="2764" spans="1:1" x14ac:dyDescent="0.2">
      <c r="A2764" s="143">
        <v>105</v>
      </c>
    </row>
    <row r="2765" spans="1:1" x14ac:dyDescent="0.2">
      <c r="A2765" s="143">
        <v>86</v>
      </c>
    </row>
    <row r="2766" spans="1:1" x14ac:dyDescent="0.2">
      <c r="A2766" s="143">
        <v>409</v>
      </c>
    </row>
    <row r="2767" spans="1:1" x14ac:dyDescent="0.2">
      <c r="A2767" s="143">
        <v>426</v>
      </c>
    </row>
    <row r="2768" spans="1:1" x14ac:dyDescent="0.2">
      <c r="A2768" s="143">
        <v>82</v>
      </c>
    </row>
    <row r="2769" spans="1:1" x14ac:dyDescent="0.2">
      <c r="A2769" s="143">
        <v>140</v>
      </c>
    </row>
    <row r="2770" spans="1:1" x14ac:dyDescent="0.2">
      <c r="A2770" s="143">
        <v>83</v>
      </c>
    </row>
    <row r="2771" spans="1:1" x14ac:dyDescent="0.2">
      <c r="A2771" s="143">
        <v>279</v>
      </c>
    </row>
    <row r="2772" spans="1:1" x14ac:dyDescent="0.2">
      <c r="A2772" s="143">
        <v>124</v>
      </c>
    </row>
    <row r="2773" spans="1:1" x14ac:dyDescent="0.2">
      <c r="A2773" s="143">
        <v>10</v>
      </c>
    </row>
    <row r="2774" spans="1:1" x14ac:dyDescent="0.2">
      <c r="A2774" s="143">
        <v>13</v>
      </c>
    </row>
    <row r="2775" spans="1:1" x14ac:dyDescent="0.2">
      <c r="A2775" s="143">
        <v>138</v>
      </c>
    </row>
    <row r="2776" spans="1:1" x14ac:dyDescent="0.2">
      <c r="A2776" s="143">
        <v>108</v>
      </c>
    </row>
    <row r="2777" spans="1:1" x14ac:dyDescent="0.2">
      <c r="A2777" s="143">
        <v>183</v>
      </c>
    </row>
    <row r="2778" spans="1:1" x14ac:dyDescent="0.2">
      <c r="A2778" s="143">
        <v>116</v>
      </c>
    </row>
    <row r="2779" spans="1:1" x14ac:dyDescent="0.2">
      <c r="A2779" s="143">
        <v>30</v>
      </c>
    </row>
    <row r="2780" spans="1:1" x14ac:dyDescent="0.2">
      <c r="A2780" s="143">
        <v>44</v>
      </c>
    </row>
    <row r="2781" spans="1:1" x14ac:dyDescent="0.2">
      <c r="A2781" s="143">
        <v>46</v>
      </c>
    </row>
    <row r="2782" spans="1:1" x14ac:dyDescent="0.2">
      <c r="A2782" s="143">
        <v>7</v>
      </c>
    </row>
    <row r="2783" spans="1:1" x14ac:dyDescent="0.2">
      <c r="A2783" s="143">
        <v>76</v>
      </c>
    </row>
    <row r="2784" spans="1:1" x14ac:dyDescent="0.2">
      <c r="A2784" s="143">
        <v>48</v>
      </c>
    </row>
    <row r="2785" spans="1:1" x14ac:dyDescent="0.2">
      <c r="A2785" s="143">
        <v>496</v>
      </c>
    </row>
    <row r="2786" spans="1:1" x14ac:dyDescent="0.2">
      <c r="A2786" s="143">
        <v>123</v>
      </c>
    </row>
    <row r="2787" spans="1:1" x14ac:dyDescent="0.2">
      <c r="A2787" s="143">
        <v>84</v>
      </c>
    </row>
    <row r="2788" spans="1:1" x14ac:dyDescent="0.2">
      <c r="A2788" s="143">
        <v>388</v>
      </c>
    </row>
    <row r="2789" spans="1:1" x14ac:dyDescent="0.2">
      <c r="A2789" s="143">
        <v>108</v>
      </c>
    </row>
    <row r="2790" spans="1:1" x14ac:dyDescent="0.2">
      <c r="A2790" s="143">
        <v>110</v>
      </c>
    </row>
    <row r="2791" spans="1:1" x14ac:dyDescent="0.2">
      <c r="A2791" s="143">
        <v>71</v>
      </c>
    </row>
    <row r="2792" spans="1:1" x14ac:dyDescent="0.2">
      <c r="A2792" s="143">
        <v>760</v>
      </c>
    </row>
    <row r="2793" spans="1:1" x14ac:dyDescent="0.2">
      <c r="A2793" s="143">
        <v>132</v>
      </c>
    </row>
    <row r="2794" spans="1:1" x14ac:dyDescent="0.2">
      <c r="A2794" s="143">
        <v>521</v>
      </c>
    </row>
    <row r="2795" spans="1:1" x14ac:dyDescent="0.2">
      <c r="A2795" s="143">
        <v>565</v>
      </c>
    </row>
    <row r="2796" spans="1:1" x14ac:dyDescent="0.2">
      <c r="A2796" s="143">
        <v>107</v>
      </c>
    </row>
    <row r="2797" spans="1:1" x14ac:dyDescent="0.2">
      <c r="A2797" s="143">
        <v>126</v>
      </c>
    </row>
    <row r="2798" spans="1:1" x14ac:dyDescent="0.2">
      <c r="A2798" s="143">
        <v>377</v>
      </c>
    </row>
    <row r="2799" spans="1:1" x14ac:dyDescent="0.2">
      <c r="A2799" s="143">
        <v>54</v>
      </c>
    </row>
    <row r="2800" spans="1:1" x14ac:dyDescent="0.2">
      <c r="A2800" s="143">
        <v>78</v>
      </c>
    </row>
    <row r="2801" spans="1:1" x14ac:dyDescent="0.2">
      <c r="A2801" s="143">
        <v>34</v>
      </c>
    </row>
    <row r="2802" spans="1:1" x14ac:dyDescent="0.2">
      <c r="A2802" s="143">
        <v>116</v>
      </c>
    </row>
    <row r="2803" spans="1:1" x14ac:dyDescent="0.2">
      <c r="A2803" s="143">
        <v>408</v>
      </c>
    </row>
    <row r="2804" spans="1:1" x14ac:dyDescent="0.2">
      <c r="A2804" s="143">
        <v>427</v>
      </c>
    </row>
    <row r="2805" spans="1:1" x14ac:dyDescent="0.2">
      <c r="A2805" s="143">
        <v>490</v>
      </c>
    </row>
    <row r="2806" spans="1:1" x14ac:dyDescent="0.2">
      <c r="A2806" s="143">
        <v>100</v>
      </c>
    </row>
    <row r="2807" spans="1:1" x14ac:dyDescent="0.2">
      <c r="A2807" s="143">
        <v>97</v>
      </c>
    </row>
    <row r="2808" spans="1:1" x14ac:dyDescent="0.2">
      <c r="A2808" s="143">
        <v>692</v>
      </c>
    </row>
    <row r="2809" spans="1:1" x14ac:dyDescent="0.2">
      <c r="A2809" s="143">
        <v>17</v>
      </c>
    </row>
    <row r="2810" spans="1:1" x14ac:dyDescent="0.2">
      <c r="A2810" s="143">
        <v>85</v>
      </c>
    </row>
    <row r="2811" spans="1:1" x14ac:dyDescent="0.2">
      <c r="A2811" s="143">
        <v>77</v>
      </c>
    </row>
    <row r="2812" spans="1:1" x14ac:dyDescent="0.2">
      <c r="A2812" s="143">
        <v>126</v>
      </c>
    </row>
    <row r="2813" spans="1:1" x14ac:dyDescent="0.2">
      <c r="A2813" s="143">
        <v>72</v>
      </c>
    </row>
    <row r="2814" spans="1:1" x14ac:dyDescent="0.2">
      <c r="A2814" s="143">
        <v>14</v>
      </c>
    </row>
    <row r="2815" spans="1:1" x14ac:dyDescent="0.2">
      <c r="A2815" s="143">
        <v>149</v>
      </c>
    </row>
    <row r="2816" spans="1:1" x14ac:dyDescent="0.2">
      <c r="A2816" s="143">
        <v>384</v>
      </c>
    </row>
    <row r="2817" spans="1:1" x14ac:dyDescent="0.2">
      <c r="A2817" s="143">
        <v>432</v>
      </c>
    </row>
    <row r="2818" spans="1:1" x14ac:dyDescent="0.2">
      <c r="A2818" s="143">
        <v>150</v>
      </c>
    </row>
    <row r="2819" spans="1:1" x14ac:dyDescent="0.2">
      <c r="A2819" s="143">
        <v>80</v>
      </c>
    </row>
    <row r="2820" spans="1:1" x14ac:dyDescent="0.2">
      <c r="A2820" s="143">
        <v>119</v>
      </c>
    </row>
    <row r="2821" spans="1:1" x14ac:dyDescent="0.2">
      <c r="A2821" s="143">
        <v>21</v>
      </c>
    </row>
    <row r="2822" spans="1:1" x14ac:dyDescent="0.2">
      <c r="A2822" s="143">
        <v>85</v>
      </c>
    </row>
    <row r="2823" spans="1:1" x14ac:dyDescent="0.2">
      <c r="A2823" s="143">
        <v>147</v>
      </c>
    </row>
    <row r="2824" spans="1:1" x14ac:dyDescent="0.2">
      <c r="A2824" s="143">
        <v>214</v>
      </c>
    </row>
    <row r="2825" spans="1:1" x14ac:dyDescent="0.2">
      <c r="A2825" s="143">
        <v>128</v>
      </c>
    </row>
    <row r="2826" spans="1:1" x14ac:dyDescent="0.2">
      <c r="A2826" s="143">
        <v>78</v>
      </c>
    </row>
    <row r="2827" spans="1:1" x14ac:dyDescent="0.2">
      <c r="A2827" s="143">
        <v>7</v>
      </c>
    </row>
    <row r="2828" spans="1:1" x14ac:dyDescent="0.2">
      <c r="A2828" s="143">
        <v>15</v>
      </c>
    </row>
    <row r="2829" spans="1:1" x14ac:dyDescent="0.2">
      <c r="A2829" s="143">
        <v>119</v>
      </c>
    </row>
    <row r="2830" spans="1:1" x14ac:dyDescent="0.2">
      <c r="A2830" s="143">
        <v>121</v>
      </c>
    </row>
    <row r="2831" spans="1:1" x14ac:dyDescent="0.2">
      <c r="A2831" s="143">
        <v>52</v>
      </c>
    </row>
    <row r="2832" spans="1:1" x14ac:dyDescent="0.2">
      <c r="A2832" s="143">
        <v>376</v>
      </c>
    </row>
    <row r="2833" spans="1:1" x14ac:dyDescent="0.2">
      <c r="A2833" s="143">
        <v>447</v>
      </c>
    </row>
    <row r="2834" spans="1:1" x14ac:dyDescent="0.2">
      <c r="A2834" s="143">
        <v>86</v>
      </c>
    </row>
    <row r="2835" spans="1:1" x14ac:dyDescent="0.2">
      <c r="A2835" s="143">
        <v>81</v>
      </c>
    </row>
    <row r="2836" spans="1:1" x14ac:dyDescent="0.2">
      <c r="A2836" s="143">
        <v>15</v>
      </c>
    </row>
    <row r="2837" spans="1:1" x14ac:dyDescent="0.2">
      <c r="A2837" s="143">
        <v>141</v>
      </c>
    </row>
    <row r="2838" spans="1:1" x14ac:dyDescent="0.2">
      <c r="A2838" s="143">
        <v>200</v>
      </c>
    </row>
    <row r="2839" spans="1:1" x14ac:dyDescent="0.2">
      <c r="A2839" s="143">
        <v>195</v>
      </c>
    </row>
    <row r="2840" spans="1:1" x14ac:dyDescent="0.2">
      <c r="A2840" s="143">
        <v>183</v>
      </c>
    </row>
    <row r="2841" spans="1:1" x14ac:dyDescent="0.2">
      <c r="A2841" s="143">
        <v>22</v>
      </c>
    </row>
    <row r="2842" spans="1:1" x14ac:dyDescent="0.2">
      <c r="A2842" s="143">
        <v>350</v>
      </c>
    </row>
    <row r="2843" spans="1:1" x14ac:dyDescent="0.2">
      <c r="A2843" s="143">
        <v>52</v>
      </c>
    </row>
    <row r="2844" spans="1:1" x14ac:dyDescent="0.2">
      <c r="A2844" s="143">
        <v>87</v>
      </c>
    </row>
    <row r="2845" spans="1:1" x14ac:dyDescent="0.2">
      <c r="A2845" s="143">
        <v>212</v>
      </c>
    </row>
    <row r="2846" spans="1:1" x14ac:dyDescent="0.2">
      <c r="A2846" s="143">
        <v>439</v>
      </c>
    </row>
    <row r="2847" spans="1:1" x14ac:dyDescent="0.2">
      <c r="A2847" s="143">
        <v>450</v>
      </c>
    </row>
    <row r="2848" spans="1:1" x14ac:dyDescent="0.2">
      <c r="A2848" s="143">
        <v>376</v>
      </c>
    </row>
    <row r="2849" spans="1:1" x14ac:dyDescent="0.2">
      <c r="A2849" s="143">
        <v>390</v>
      </c>
    </row>
    <row r="2850" spans="1:1" x14ac:dyDescent="0.2">
      <c r="A2850" s="143">
        <v>33</v>
      </c>
    </row>
    <row r="2851" spans="1:1" x14ac:dyDescent="0.2">
      <c r="A2851" s="143">
        <v>65</v>
      </c>
    </row>
    <row r="2852" spans="1:1" x14ac:dyDescent="0.2">
      <c r="A2852" s="143">
        <v>200</v>
      </c>
    </row>
    <row r="2853" spans="1:1" x14ac:dyDescent="0.2">
      <c r="A2853" s="143">
        <v>154</v>
      </c>
    </row>
    <row r="2854" spans="1:1" x14ac:dyDescent="0.2">
      <c r="A2854" s="143">
        <v>460</v>
      </c>
    </row>
    <row r="2855" spans="1:1" x14ac:dyDescent="0.2">
      <c r="A2855" s="143">
        <v>271</v>
      </c>
    </row>
    <row r="2856" spans="1:1" x14ac:dyDescent="0.2">
      <c r="A2856" s="143">
        <v>338</v>
      </c>
    </row>
    <row r="2857" spans="1:1" x14ac:dyDescent="0.2">
      <c r="A2857" s="143">
        <v>426</v>
      </c>
    </row>
    <row r="2858" spans="1:1" x14ac:dyDescent="0.2">
      <c r="A2858" s="143">
        <v>121</v>
      </c>
    </row>
    <row r="2859" spans="1:1" x14ac:dyDescent="0.2">
      <c r="A2859" s="143">
        <v>101</v>
      </c>
    </row>
    <row r="2860" spans="1:1" x14ac:dyDescent="0.2">
      <c r="A2860" s="143">
        <v>477</v>
      </c>
    </row>
    <row r="2861" spans="1:1" x14ac:dyDescent="0.2">
      <c r="A2861" s="143">
        <v>116</v>
      </c>
    </row>
    <row r="2862" spans="1:1" x14ac:dyDescent="0.2">
      <c r="A2862" s="143">
        <v>66</v>
      </c>
    </row>
    <row r="2863" spans="1:1" x14ac:dyDescent="0.2">
      <c r="A2863" s="143">
        <v>81</v>
      </c>
    </row>
    <row r="2864" spans="1:1" x14ac:dyDescent="0.2">
      <c r="A2864" s="143">
        <v>153</v>
      </c>
    </row>
    <row r="2865" spans="1:1" x14ac:dyDescent="0.2">
      <c r="A2865" s="143">
        <v>499</v>
      </c>
    </row>
    <row r="2866" spans="1:1" x14ac:dyDescent="0.2">
      <c r="A2866" s="143">
        <v>74</v>
      </c>
    </row>
    <row r="2867" spans="1:1" x14ac:dyDescent="0.2">
      <c r="A2867" s="143">
        <v>148</v>
      </c>
    </row>
    <row r="2868" spans="1:1" x14ac:dyDescent="0.2">
      <c r="A2868" s="143">
        <v>47</v>
      </c>
    </row>
    <row r="2869" spans="1:1" x14ac:dyDescent="0.2">
      <c r="A2869" s="143">
        <v>216</v>
      </c>
    </row>
    <row r="2870" spans="1:1" x14ac:dyDescent="0.2">
      <c r="A2870" s="143">
        <v>16</v>
      </c>
    </row>
    <row r="2871" spans="1:1" x14ac:dyDescent="0.2">
      <c r="A2871" s="143">
        <v>70</v>
      </c>
    </row>
    <row r="2872" spans="1:1" x14ac:dyDescent="0.2">
      <c r="A2872" s="143">
        <v>247</v>
      </c>
    </row>
    <row r="2873" spans="1:1" x14ac:dyDescent="0.2">
      <c r="A2873" s="143">
        <v>421</v>
      </c>
    </row>
    <row r="2874" spans="1:1" x14ac:dyDescent="0.2">
      <c r="A2874" s="143">
        <v>479</v>
      </c>
    </row>
    <row r="2875" spans="1:1" x14ac:dyDescent="0.2">
      <c r="A2875" s="143">
        <v>3</v>
      </c>
    </row>
    <row r="2876" spans="1:1" x14ac:dyDescent="0.2">
      <c r="A2876" s="143">
        <v>46</v>
      </c>
    </row>
    <row r="2877" spans="1:1" x14ac:dyDescent="0.2">
      <c r="A2877" s="143">
        <v>401</v>
      </c>
    </row>
    <row r="2878" spans="1:1" x14ac:dyDescent="0.2">
      <c r="A2878" s="143">
        <v>103</v>
      </c>
    </row>
    <row r="2879" spans="1:1" x14ac:dyDescent="0.2">
      <c r="A2879" s="143">
        <v>515</v>
      </c>
    </row>
    <row r="2880" spans="1:1" x14ac:dyDescent="0.2">
      <c r="A2880" s="143">
        <v>197</v>
      </c>
    </row>
    <row r="2881" spans="1:1" x14ac:dyDescent="0.2">
      <c r="A2881" s="143">
        <v>147</v>
      </c>
    </row>
    <row r="2882" spans="1:1" x14ac:dyDescent="0.2">
      <c r="A2882" s="143">
        <v>466</v>
      </c>
    </row>
    <row r="2883" spans="1:1" x14ac:dyDescent="0.2">
      <c r="A2883" s="143">
        <v>247</v>
      </c>
    </row>
    <row r="2884" spans="1:1" x14ac:dyDescent="0.2">
      <c r="A2884" s="143">
        <v>95</v>
      </c>
    </row>
    <row r="2885" spans="1:1" x14ac:dyDescent="0.2">
      <c r="A2885" s="143">
        <v>131</v>
      </c>
    </row>
    <row r="2886" spans="1:1" x14ac:dyDescent="0.2">
      <c r="A2886" s="143">
        <v>432</v>
      </c>
    </row>
    <row r="2887" spans="1:1" x14ac:dyDescent="0.2">
      <c r="A2887" s="143">
        <v>61</v>
      </c>
    </row>
    <row r="2888" spans="1:1" x14ac:dyDescent="0.2">
      <c r="A2888" s="143">
        <v>485</v>
      </c>
    </row>
    <row r="2889" spans="1:1" x14ac:dyDescent="0.2">
      <c r="A2889" s="143">
        <v>95</v>
      </c>
    </row>
    <row r="2890" spans="1:1" x14ac:dyDescent="0.2">
      <c r="A2890" s="143">
        <v>143</v>
      </c>
    </row>
    <row r="2891" spans="1:1" x14ac:dyDescent="0.2">
      <c r="A2891" s="143">
        <v>7</v>
      </c>
    </row>
    <row r="2892" spans="1:1" x14ac:dyDescent="0.2">
      <c r="A2892" s="143">
        <v>424</v>
      </c>
    </row>
    <row r="2893" spans="1:1" x14ac:dyDescent="0.2">
      <c r="A2893" s="143">
        <v>431</v>
      </c>
    </row>
    <row r="2894" spans="1:1" x14ac:dyDescent="0.2">
      <c r="A2894" s="143">
        <v>1273</v>
      </c>
    </row>
    <row r="2895" spans="1:1" x14ac:dyDescent="0.2">
      <c r="A2895" s="143">
        <v>86</v>
      </c>
    </row>
    <row r="2896" spans="1:1" x14ac:dyDescent="0.2">
      <c r="A2896" s="143">
        <v>171</v>
      </c>
    </row>
    <row r="2897" spans="1:1" x14ac:dyDescent="0.2">
      <c r="A2897" s="143">
        <v>381</v>
      </c>
    </row>
    <row r="2898" spans="1:1" x14ac:dyDescent="0.2">
      <c r="A2898" s="143">
        <v>2621</v>
      </c>
    </row>
    <row r="2899" spans="1:1" x14ac:dyDescent="0.2">
      <c r="A2899" s="143">
        <v>30</v>
      </c>
    </row>
    <row r="2900" spans="1:1" x14ac:dyDescent="0.2">
      <c r="A2900" s="143">
        <v>36</v>
      </c>
    </row>
    <row r="2901" spans="1:1" x14ac:dyDescent="0.2">
      <c r="A2901" s="143">
        <v>93</v>
      </c>
    </row>
    <row r="2902" spans="1:1" x14ac:dyDescent="0.2">
      <c r="A2902" s="143">
        <v>1269</v>
      </c>
    </row>
    <row r="2903" spans="1:1" x14ac:dyDescent="0.2">
      <c r="A2903" s="143">
        <v>15</v>
      </c>
    </row>
    <row r="2904" spans="1:1" x14ac:dyDescent="0.2">
      <c r="A2904" s="143">
        <v>55</v>
      </c>
    </row>
    <row r="2905" spans="1:1" x14ac:dyDescent="0.2">
      <c r="A2905" s="143">
        <v>147</v>
      </c>
    </row>
    <row r="2906" spans="1:1" x14ac:dyDescent="0.2">
      <c r="A2906" s="143">
        <v>2</v>
      </c>
    </row>
    <row r="2907" spans="1:1" x14ac:dyDescent="0.2">
      <c r="A2907" s="143">
        <v>143</v>
      </c>
    </row>
    <row r="2908" spans="1:1" x14ac:dyDescent="0.2">
      <c r="A2908" s="143">
        <v>222</v>
      </c>
    </row>
    <row r="2909" spans="1:1" x14ac:dyDescent="0.2">
      <c r="A2909" s="143">
        <v>30</v>
      </c>
    </row>
    <row r="2910" spans="1:1" x14ac:dyDescent="0.2">
      <c r="A2910" s="143">
        <v>62</v>
      </c>
    </row>
    <row r="2911" spans="1:1" x14ac:dyDescent="0.2">
      <c r="A2911" s="143">
        <v>262</v>
      </c>
    </row>
    <row r="2912" spans="1:1" x14ac:dyDescent="0.2">
      <c r="A2912" s="143">
        <v>79</v>
      </c>
    </row>
    <row r="2913" spans="1:1" x14ac:dyDescent="0.2">
      <c r="A2913" s="143">
        <v>6</v>
      </c>
    </row>
    <row r="2914" spans="1:1" x14ac:dyDescent="0.2">
      <c r="A2914" s="143">
        <v>92</v>
      </c>
    </row>
    <row r="2915" spans="1:1" x14ac:dyDescent="0.2">
      <c r="A2915" s="143">
        <v>93</v>
      </c>
    </row>
    <row r="2916" spans="1:1" x14ac:dyDescent="0.2">
      <c r="A2916" s="143">
        <v>136</v>
      </c>
    </row>
    <row r="2917" spans="1:1" x14ac:dyDescent="0.2">
      <c r="A2917" s="143">
        <v>149</v>
      </c>
    </row>
    <row r="2918" spans="1:1" x14ac:dyDescent="0.2">
      <c r="A2918" s="143">
        <v>423</v>
      </c>
    </row>
    <row r="2919" spans="1:1" x14ac:dyDescent="0.2">
      <c r="A2919" s="143">
        <v>41</v>
      </c>
    </row>
    <row r="2920" spans="1:1" x14ac:dyDescent="0.2">
      <c r="A2920" s="143">
        <v>35</v>
      </c>
    </row>
    <row r="2921" spans="1:1" x14ac:dyDescent="0.2">
      <c r="A2921" s="143">
        <v>90</v>
      </c>
    </row>
    <row r="2922" spans="1:1" x14ac:dyDescent="0.2">
      <c r="A2922" s="143">
        <v>143</v>
      </c>
    </row>
    <row r="2923" spans="1:1" x14ac:dyDescent="0.2">
      <c r="A2923" s="143">
        <v>210</v>
      </c>
    </row>
    <row r="2924" spans="1:1" x14ac:dyDescent="0.2">
      <c r="A2924" s="143">
        <v>405</v>
      </c>
    </row>
    <row r="2925" spans="1:1" x14ac:dyDescent="0.2">
      <c r="A2925" s="143">
        <v>195</v>
      </c>
    </row>
    <row r="2926" spans="1:1" x14ac:dyDescent="0.2">
      <c r="A2926" s="143">
        <v>157</v>
      </c>
    </row>
    <row r="2927" spans="1:1" x14ac:dyDescent="0.2">
      <c r="A2927" s="143">
        <v>130</v>
      </c>
    </row>
    <row r="2928" spans="1:1" x14ac:dyDescent="0.2">
      <c r="A2928" s="143">
        <v>480</v>
      </c>
    </row>
    <row r="2929" spans="1:1" x14ac:dyDescent="0.2">
      <c r="A2929" s="143">
        <v>29</v>
      </c>
    </row>
    <row r="2930" spans="1:1" x14ac:dyDescent="0.2">
      <c r="A2930" s="143">
        <v>253</v>
      </c>
    </row>
    <row r="2931" spans="1:1" x14ac:dyDescent="0.2">
      <c r="A2931" s="143">
        <v>86</v>
      </c>
    </row>
    <row r="2932" spans="1:1" x14ac:dyDescent="0.2">
      <c r="A2932" s="143">
        <v>106</v>
      </c>
    </row>
    <row r="2933" spans="1:1" x14ac:dyDescent="0.2">
      <c r="A2933" s="143">
        <v>65</v>
      </c>
    </row>
    <row r="2934" spans="1:1" x14ac:dyDescent="0.2">
      <c r="A2934" s="143">
        <v>341</v>
      </c>
    </row>
    <row r="2935" spans="1:1" x14ac:dyDescent="0.2">
      <c r="A2935" s="143">
        <v>95</v>
      </c>
    </row>
    <row r="2936" spans="1:1" x14ac:dyDescent="0.2">
      <c r="A2936" s="143">
        <v>183</v>
      </c>
    </row>
    <row r="2937" spans="1:1" x14ac:dyDescent="0.2">
      <c r="A2937" s="143">
        <v>364</v>
      </c>
    </row>
    <row r="2938" spans="1:1" x14ac:dyDescent="0.2">
      <c r="A2938" s="143">
        <v>387</v>
      </c>
    </row>
    <row r="2939" spans="1:1" x14ac:dyDescent="0.2">
      <c r="A2939" s="143">
        <v>83</v>
      </c>
    </row>
    <row r="2940" spans="1:1" x14ac:dyDescent="0.2">
      <c r="A2940" s="143">
        <v>55</v>
      </c>
    </row>
    <row r="2941" spans="1:1" x14ac:dyDescent="0.2">
      <c r="A2941" s="143">
        <v>11</v>
      </c>
    </row>
    <row r="2942" spans="1:1" x14ac:dyDescent="0.2">
      <c r="A2942" s="143">
        <v>119</v>
      </c>
    </row>
    <row r="2943" spans="1:1" x14ac:dyDescent="0.2">
      <c r="A2943" s="143">
        <v>50</v>
      </c>
    </row>
    <row r="2944" spans="1:1" x14ac:dyDescent="0.2">
      <c r="A2944" s="143">
        <v>199</v>
      </c>
    </row>
    <row r="2945" spans="1:1" x14ac:dyDescent="0.2">
      <c r="A2945" s="143">
        <v>326</v>
      </c>
    </row>
    <row r="2946" spans="1:1" x14ac:dyDescent="0.2">
      <c r="A2946" s="143">
        <v>86</v>
      </c>
    </row>
    <row r="2947" spans="1:1" x14ac:dyDescent="0.2">
      <c r="A2947" s="143">
        <v>394</v>
      </c>
    </row>
    <row r="2948" spans="1:1" x14ac:dyDescent="0.2">
      <c r="A2948" s="143">
        <v>303</v>
      </c>
    </row>
    <row r="2949" spans="1:1" x14ac:dyDescent="0.2">
      <c r="A2949" s="143">
        <v>491</v>
      </c>
    </row>
    <row r="2950" spans="1:1" x14ac:dyDescent="0.2">
      <c r="A2950" s="143">
        <v>74</v>
      </c>
    </row>
    <row r="2951" spans="1:1" x14ac:dyDescent="0.2">
      <c r="A2951" s="143">
        <v>86</v>
      </c>
    </row>
    <row r="2952" spans="1:1" x14ac:dyDescent="0.2">
      <c r="A2952" s="143">
        <v>2474</v>
      </c>
    </row>
    <row r="2953" spans="1:1" x14ac:dyDescent="0.2">
      <c r="A2953" s="143">
        <v>79</v>
      </c>
    </row>
    <row r="2954" spans="1:1" x14ac:dyDescent="0.2">
      <c r="A2954" s="143">
        <v>120</v>
      </c>
    </row>
    <row r="2955" spans="1:1" x14ac:dyDescent="0.2">
      <c r="A2955" s="143">
        <v>143</v>
      </c>
    </row>
    <row r="2956" spans="1:1" x14ac:dyDescent="0.2">
      <c r="A2956" s="143">
        <v>180</v>
      </c>
    </row>
    <row r="2957" spans="1:1" x14ac:dyDescent="0.2">
      <c r="A2957" s="143">
        <v>138</v>
      </c>
    </row>
    <row r="2958" spans="1:1" x14ac:dyDescent="0.2">
      <c r="A2958" s="143">
        <v>412</v>
      </c>
    </row>
    <row r="2959" spans="1:1" x14ac:dyDescent="0.2">
      <c r="A2959" s="143">
        <v>9</v>
      </c>
    </row>
    <row r="2960" spans="1:1" x14ac:dyDescent="0.2">
      <c r="A2960" s="143">
        <v>85</v>
      </c>
    </row>
    <row r="2961" spans="1:1" x14ac:dyDescent="0.2">
      <c r="A2961" s="143">
        <v>8</v>
      </c>
    </row>
    <row r="2962" spans="1:1" x14ac:dyDescent="0.2">
      <c r="A2962" s="143">
        <v>486</v>
      </c>
    </row>
    <row r="2963" spans="1:1" x14ac:dyDescent="0.2">
      <c r="A2963" s="143">
        <v>99</v>
      </c>
    </row>
    <row r="2964" spans="1:1" x14ac:dyDescent="0.2">
      <c r="A2964" s="143">
        <v>382</v>
      </c>
    </row>
    <row r="2965" spans="1:1" x14ac:dyDescent="0.2">
      <c r="A2965" s="143">
        <v>657</v>
      </c>
    </row>
    <row r="2966" spans="1:1" x14ac:dyDescent="0.2">
      <c r="A2966" s="143">
        <v>85</v>
      </c>
    </row>
    <row r="2967" spans="1:1" x14ac:dyDescent="0.2">
      <c r="A2967" s="143">
        <v>10</v>
      </c>
    </row>
    <row r="2968" spans="1:1" x14ac:dyDescent="0.2">
      <c r="A2968" s="143">
        <v>41</v>
      </c>
    </row>
    <row r="2969" spans="1:1" x14ac:dyDescent="0.2">
      <c r="A2969" s="143">
        <v>116</v>
      </c>
    </row>
    <row r="2970" spans="1:1" x14ac:dyDescent="0.2">
      <c r="A2970" s="143">
        <v>85</v>
      </c>
    </row>
    <row r="2971" spans="1:1" x14ac:dyDescent="0.2">
      <c r="A2971" s="143">
        <v>72</v>
      </c>
    </row>
    <row r="2972" spans="1:1" x14ac:dyDescent="0.2">
      <c r="A2972" s="143">
        <v>197</v>
      </c>
    </row>
    <row r="2973" spans="1:1" x14ac:dyDescent="0.2">
      <c r="A2973" s="143">
        <v>31</v>
      </c>
    </row>
    <row r="2974" spans="1:1" x14ac:dyDescent="0.2">
      <c r="A2974" s="143">
        <v>82</v>
      </c>
    </row>
    <row r="2975" spans="1:1" x14ac:dyDescent="0.2">
      <c r="A2975" s="143">
        <v>652</v>
      </c>
    </row>
    <row r="2976" spans="1:1" x14ac:dyDescent="0.2">
      <c r="A2976" s="143">
        <v>403</v>
      </c>
    </row>
    <row r="2977" spans="1:1" x14ac:dyDescent="0.2">
      <c r="A2977" s="143">
        <v>7</v>
      </c>
    </row>
    <row r="2978" spans="1:1" x14ac:dyDescent="0.2">
      <c r="A2978" s="143">
        <v>67</v>
      </c>
    </row>
    <row r="2979" spans="1:1" x14ac:dyDescent="0.2">
      <c r="A2979" s="143">
        <v>81</v>
      </c>
    </row>
    <row r="2980" spans="1:1" x14ac:dyDescent="0.2">
      <c r="A2980" s="143">
        <v>451</v>
      </c>
    </row>
    <row r="2981" spans="1:1" x14ac:dyDescent="0.2">
      <c r="A2981" s="143">
        <v>124</v>
      </c>
    </row>
    <row r="2982" spans="1:1" x14ac:dyDescent="0.2">
      <c r="A2982" s="143">
        <v>130</v>
      </c>
    </row>
    <row r="2983" spans="1:1" x14ac:dyDescent="0.2">
      <c r="A2983" s="143">
        <v>21</v>
      </c>
    </row>
    <row r="2984" spans="1:1" x14ac:dyDescent="0.2">
      <c r="A2984" s="143">
        <v>91</v>
      </c>
    </row>
    <row r="2985" spans="1:1" x14ac:dyDescent="0.2">
      <c r="A2985" s="143">
        <v>218</v>
      </c>
    </row>
    <row r="2986" spans="1:1" x14ac:dyDescent="0.2">
      <c r="A2986" s="143">
        <v>379</v>
      </c>
    </row>
    <row r="2987" spans="1:1" x14ac:dyDescent="0.2">
      <c r="A2987" s="143">
        <v>162</v>
      </c>
    </row>
    <row r="2988" spans="1:1" x14ac:dyDescent="0.2">
      <c r="A2988" s="143">
        <v>370</v>
      </c>
    </row>
    <row r="2989" spans="1:1" x14ac:dyDescent="0.2">
      <c r="A2989" s="143">
        <v>433</v>
      </c>
    </row>
    <row r="2990" spans="1:1" x14ac:dyDescent="0.2">
      <c r="A2990" s="143">
        <v>6</v>
      </c>
    </row>
    <row r="2991" spans="1:1" x14ac:dyDescent="0.2">
      <c r="A2991" s="143">
        <v>635</v>
      </c>
    </row>
    <row r="2992" spans="1:1" x14ac:dyDescent="0.2">
      <c r="A2992" s="143">
        <v>499</v>
      </c>
    </row>
    <row r="2993" spans="1:1" x14ac:dyDescent="0.2">
      <c r="A2993" s="143">
        <v>91</v>
      </c>
    </row>
    <row r="2994" spans="1:1" x14ac:dyDescent="0.2">
      <c r="A2994" s="143">
        <v>118</v>
      </c>
    </row>
    <row r="2995" spans="1:1" x14ac:dyDescent="0.2">
      <c r="A2995" s="143">
        <v>367</v>
      </c>
    </row>
    <row r="2996" spans="1:1" x14ac:dyDescent="0.2">
      <c r="A2996" s="143">
        <v>456</v>
      </c>
    </row>
    <row r="2997" spans="1:1" x14ac:dyDescent="0.2">
      <c r="A2997" s="143">
        <v>66</v>
      </c>
    </row>
    <row r="2998" spans="1:1" x14ac:dyDescent="0.2">
      <c r="A2998" s="143">
        <v>456</v>
      </c>
    </row>
    <row r="2999" spans="1:1" x14ac:dyDescent="0.2">
      <c r="A2999" s="143">
        <v>384</v>
      </c>
    </row>
    <row r="3000" spans="1:1" x14ac:dyDescent="0.2">
      <c r="A3000" s="143">
        <v>1584</v>
      </c>
    </row>
    <row r="3001" spans="1:1" x14ac:dyDescent="0.2">
      <c r="A3001" s="143">
        <v>2522</v>
      </c>
    </row>
    <row r="3002" spans="1:1" x14ac:dyDescent="0.2">
      <c r="A3002" s="143">
        <v>443</v>
      </c>
    </row>
    <row r="3003" spans="1:1" x14ac:dyDescent="0.2">
      <c r="A3003" s="143">
        <v>477</v>
      </c>
    </row>
    <row r="3004" spans="1:1" x14ac:dyDescent="0.2">
      <c r="A3004" s="143">
        <v>48</v>
      </c>
    </row>
    <row r="3005" spans="1:1" x14ac:dyDescent="0.2">
      <c r="A3005" s="143">
        <v>71</v>
      </c>
    </row>
    <row r="3006" spans="1:1" x14ac:dyDescent="0.2">
      <c r="A3006" s="143">
        <v>1065</v>
      </c>
    </row>
    <row r="3007" spans="1:1" x14ac:dyDescent="0.2">
      <c r="A3007" s="143">
        <v>2457</v>
      </c>
    </row>
    <row r="3008" spans="1:1" x14ac:dyDescent="0.2">
      <c r="A3008" s="143">
        <v>78</v>
      </c>
    </row>
    <row r="3009" spans="1:1" x14ac:dyDescent="0.2">
      <c r="A3009" s="143">
        <v>283</v>
      </c>
    </row>
    <row r="3010" spans="1:1" x14ac:dyDescent="0.2">
      <c r="A3010" s="143">
        <v>400</v>
      </c>
    </row>
    <row r="3011" spans="1:1" x14ac:dyDescent="0.2">
      <c r="A3011" s="143">
        <v>103</v>
      </c>
    </row>
    <row r="3012" spans="1:1" x14ac:dyDescent="0.2">
      <c r="A3012" s="143">
        <v>121</v>
      </c>
    </row>
    <row r="3013" spans="1:1" x14ac:dyDescent="0.2">
      <c r="A3013" s="143">
        <v>118</v>
      </c>
    </row>
    <row r="3014" spans="1:1" x14ac:dyDescent="0.2">
      <c r="A3014" s="143">
        <v>1033</v>
      </c>
    </row>
    <row r="3015" spans="1:1" x14ac:dyDescent="0.2">
      <c r="A3015" s="143">
        <v>34</v>
      </c>
    </row>
    <row r="3016" spans="1:1" x14ac:dyDescent="0.2">
      <c r="A3016" s="143">
        <v>47</v>
      </c>
    </row>
    <row r="3017" spans="1:1" x14ac:dyDescent="0.2">
      <c r="A3017" s="143">
        <v>156</v>
      </c>
    </row>
    <row r="3018" spans="1:1" x14ac:dyDescent="0.2">
      <c r="A3018" s="143">
        <v>426</v>
      </c>
    </row>
    <row r="3019" spans="1:1" x14ac:dyDescent="0.2">
      <c r="A3019" s="143">
        <v>127</v>
      </c>
    </row>
    <row r="3020" spans="1:1" x14ac:dyDescent="0.2">
      <c r="A3020" s="143">
        <v>406</v>
      </c>
    </row>
    <row r="3021" spans="1:1" x14ac:dyDescent="0.2">
      <c r="A3021" s="143">
        <v>25</v>
      </c>
    </row>
    <row r="3022" spans="1:1" x14ac:dyDescent="0.2">
      <c r="A3022" s="143">
        <v>65</v>
      </c>
    </row>
    <row r="3023" spans="1:1" x14ac:dyDescent="0.2">
      <c r="A3023" s="143">
        <v>97</v>
      </c>
    </row>
    <row r="3024" spans="1:1" x14ac:dyDescent="0.2">
      <c r="A3024" s="143">
        <v>120</v>
      </c>
    </row>
    <row r="3025" spans="1:1" x14ac:dyDescent="0.2">
      <c r="A3025" s="143">
        <v>131</v>
      </c>
    </row>
    <row r="3026" spans="1:1" x14ac:dyDescent="0.2">
      <c r="A3026" s="143">
        <v>7</v>
      </c>
    </row>
    <row r="3027" spans="1:1" x14ac:dyDescent="0.2">
      <c r="A3027" s="143">
        <v>159</v>
      </c>
    </row>
    <row r="3028" spans="1:1" x14ac:dyDescent="0.2">
      <c r="A3028" s="143">
        <v>165</v>
      </c>
    </row>
    <row r="3029" spans="1:1" x14ac:dyDescent="0.2">
      <c r="A3029" s="143">
        <v>137</v>
      </c>
    </row>
    <row r="3030" spans="1:1" x14ac:dyDescent="0.2">
      <c r="A3030" s="143">
        <v>2053</v>
      </c>
    </row>
    <row r="3031" spans="1:1" x14ac:dyDescent="0.2">
      <c r="A3031" s="143">
        <v>57</v>
      </c>
    </row>
    <row r="3032" spans="1:1" x14ac:dyDescent="0.2">
      <c r="A3032" s="143">
        <v>13</v>
      </c>
    </row>
    <row r="3033" spans="1:1" x14ac:dyDescent="0.2">
      <c r="A3033" s="143">
        <v>50</v>
      </c>
    </row>
    <row r="3034" spans="1:1" x14ac:dyDescent="0.2">
      <c r="A3034" s="143">
        <v>20</v>
      </c>
    </row>
    <row r="3035" spans="1:1" x14ac:dyDescent="0.2">
      <c r="A3035" s="143">
        <v>440</v>
      </c>
    </row>
    <row r="3036" spans="1:1" x14ac:dyDescent="0.2">
      <c r="A3036" s="143">
        <v>85</v>
      </c>
    </row>
    <row r="3037" spans="1:1" x14ac:dyDescent="0.2">
      <c r="A3037" s="143">
        <v>475</v>
      </c>
    </row>
    <row r="3038" spans="1:1" x14ac:dyDescent="0.2">
      <c r="A3038" s="143">
        <v>1594</v>
      </c>
    </row>
    <row r="3039" spans="1:1" x14ac:dyDescent="0.2">
      <c r="A3039" s="143">
        <v>402</v>
      </c>
    </row>
    <row r="3040" spans="1:1" x14ac:dyDescent="0.2">
      <c r="A3040" s="143">
        <v>549</v>
      </c>
    </row>
    <row r="3041" spans="1:1" x14ac:dyDescent="0.2">
      <c r="A3041" s="143">
        <v>410</v>
      </c>
    </row>
    <row r="3042" spans="1:1" x14ac:dyDescent="0.2">
      <c r="A3042" s="143">
        <v>420</v>
      </c>
    </row>
    <row r="3043" spans="1:1" x14ac:dyDescent="0.2">
      <c r="A3043" s="143">
        <v>78</v>
      </c>
    </row>
    <row r="3044" spans="1:1" x14ac:dyDescent="0.2">
      <c r="A3044" s="143">
        <v>58</v>
      </c>
    </row>
    <row r="3045" spans="1:1" x14ac:dyDescent="0.2">
      <c r="A3045" s="143">
        <v>488</v>
      </c>
    </row>
    <row r="3046" spans="1:1" x14ac:dyDescent="0.2">
      <c r="A3046" s="143">
        <v>445</v>
      </c>
    </row>
    <row r="3047" spans="1:1" x14ac:dyDescent="0.2">
      <c r="A3047" s="143">
        <v>2589</v>
      </c>
    </row>
    <row r="3048" spans="1:1" x14ac:dyDescent="0.2">
      <c r="A3048" s="143">
        <v>149</v>
      </c>
    </row>
    <row r="3049" spans="1:1" x14ac:dyDescent="0.2">
      <c r="A3049" s="143">
        <v>73</v>
      </c>
    </row>
    <row r="3050" spans="1:1" x14ac:dyDescent="0.2">
      <c r="A3050" s="143">
        <v>437</v>
      </c>
    </row>
    <row r="3051" spans="1:1" x14ac:dyDescent="0.2">
      <c r="A3051" s="143">
        <v>429</v>
      </c>
    </row>
    <row r="3052" spans="1:1" x14ac:dyDescent="0.2">
      <c r="A3052" s="143">
        <v>72</v>
      </c>
    </row>
    <row r="3053" spans="1:1" x14ac:dyDescent="0.2">
      <c r="A3053" s="143">
        <v>480</v>
      </c>
    </row>
    <row r="3054" spans="1:1" x14ac:dyDescent="0.2">
      <c r="A3054" s="143">
        <v>35</v>
      </c>
    </row>
    <row r="3055" spans="1:1" x14ac:dyDescent="0.2">
      <c r="A3055" s="143">
        <v>91</v>
      </c>
    </row>
    <row r="3056" spans="1:1" x14ac:dyDescent="0.2">
      <c r="A3056" s="143">
        <v>383</v>
      </c>
    </row>
    <row r="3057" spans="1:1" x14ac:dyDescent="0.2">
      <c r="A3057" s="143">
        <v>249</v>
      </c>
    </row>
    <row r="3058" spans="1:1" x14ac:dyDescent="0.2">
      <c r="A3058" s="143">
        <v>535</v>
      </c>
    </row>
    <row r="3059" spans="1:1" x14ac:dyDescent="0.2">
      <c r="A3059" s="143">
        <v>130</v>
      </c>
    </row>
    <row r="3060" spans="1:1" x14ac:dyDescent="0.2">
      <c r="A3060" s="143">
        <v>482</v>
      </c>
    </row>
    <row r="3061" spans="1:1" x14ac:dyDescent="0.2">
      <c r="A3061" s="143">
        <v>394</v>
      </c>
    </row>
    <row r="3062" spans="1:1" x14ac:dyDescent="0.2">
      <c r="A3062" s="143">
        <v>140</v>
      </c>
    </row>
    <row r="3063" spans="1:1" x14ac:dyDescent="0.2">
      <c r="A3063" s="143">
        <v>144</v>
      </c>
    </row>
    <row r="3064" spans="1:1" x14ac:dyDescent="0.2">
      <c r="A3064" s="143">
        <v>208</v>
      </c>
    </row>
    <row r="3065" spans="1:1" x14ac:dyDescent="0.2">
      <c r="A3065" s="143">
        <v>502</v>
      </c>
    </row>
    <row r="3066" spans="1:1" x14ac:dyDescent="0.2">
      <c r="A3066" s="143">
        <v>182</v>
      </c>
    </row>
    <row r="3067" spans="1:1" x14ac:dyDescent="0.2">
      <c r="A3067" s="143">
        <v>193</v>
      </c>
    </row>
    <row r="3068" spans="1:1" x14ac:dyDescent="0.2">
      <c r="A3068" s="143">
        <v>4</v>
      </c>
    </row>
    <row r="3069" spans="1:1" x14ac:dyDescent="0.2">
      <c r="A3069" s="143">
        <v>83</v>
      </c>
    </row>
    <row r="3070" spans="1:1" x14ac:dyDescent="0.2">
      <c r="A3070" s="143">
        <v>158</v>
      </c>
    </row>
    <row r="3071" spans="1:1" x14ac:dyDescent="0.2">
      <c r="A3071" s="143">
        <v>1002</v>
      </c>
    </row>
    <row r="3072" spans="1:1" x14ac:dyDescent="0.2">
      <c r="A3072" s="143">
        <v>68</v>
      </c>
    </row>
    <row r="3073" spans="1:1" x14ac:dyDescent="0.2">
      <c r="A3073" s="143">
        <v>464</v>
      </c>
    </row>
    <row r="3074" spans="1:1" x14ac:dyDescent="0.2">
      <c r="A3074" s="143">
        <v>139</v>
      </c>
    </row>
    <row r="3075" spans="1:1" x14ac:dyDescent="0.2">
      <c r="A3075" s="143">
        <v>276</v>
      </c>
    </row>
    <row r="3076" spans="1:1" x14ac:dyDescent="0.2">
      <c r="A3076" s="143">
        <v>51</v>
      </c>
    </row>
    <row r="3077" spans="1:1" x14ac:dyDescent="0.2">
      <c r="A3077" s="143">
        <v>337</v>
      </c>
    </row>
    <row r="3078" spans="1:1" x14ac:dyDescent="0.2">
      <c r="A3078" s="143">
        <v>59</v>
      </c>
    </row>
    <row r="3079" spans="1:1" x14ac:dyDescent="0.2">
      <c r="A3079" s="143">
        <v>46</v>
      </c>
    </row>
    <row r="3080" spans="1:1" x14ac:dyDescent="0.2">
      <c r="A3080" s="143">
        <v>1358</v>
      </c>
    </row>
    <row r="3081" spans="1:1" x14ac:dyDescent="0.2">
      <c r="A3081" s="143">
        <v>422</v>
      </c>
    </row>
    <row r="3082" spans="1:1" x14ac:dyDescent="0.2">
      <c r="A3082" s="143">
        <v>2719</v>
      </c>
    </row>
    <row r="3083" spans="1:1" x14ac:dyDescent="0.2">
      <c r="A3083" s="143">
        <v>114</v>
      </c>
    </row>
    <row r="3084" spans="1:1" x14ac:dyDescent="0.2">
      <c r="A3084" s="143">
        <v>153</v>
      </c>
    </row>
    <row r="3085" spans="1:1" x14ac:dyDescent="0.2">
      <c r="A3085" s="143">
        <v>178</v>
      </c>
    </row>
    <row r="3086" spans="1:1" x14ac:dyDescent="0.2">
      <c r="A3086" s="143">
        <v>365</v>
      </c>
    </row>
    <row r="3087" spans="1:1" x14ac:dyDescent="0.2">
      <c r="A3087" s="143">
        <v>22</v>
      </c>
    </row>
    <row r="3088" spans="1:1" x14ac:dyDescent="0.2">
      <c r="A3088" s="143">
        <v>310</v>
      </c>
    </row>
    <row r="3089" spans="1:1" x14ac:dyDescent="0.2">
      <c r="A3089" s="143">
        <v>325</v>
      </c>
    </row>
    <row r="3090" spans="1:1" x14ac:dyDescent="0.2">
      <c r="A3090" s="143">
        <v>443</v>
      </c>
    </row>
    <row r="3091" spans="1:1" x14ac:dyDescent="0.2">
      <c r="A3091" s="143">
        <v>20</v>
      </c>
    </row>
    <row r="3092" spans="1:1" x14ac:dyDescent="0.2">
      <c r="A3092" s="143">
        <v>145</v>
      </c>
    </row>
    <row r="3093" spans="1:1" x14ac:dyDescent="0.2">
      <c r="A3093" s="143">
        <v>139</v>
      </c>
    </row>
    <row r="3094" spans="1:1" x14ac:dyDescent="0.2">
      <c r="A3094" s="143">
        <v>156</v>
      </c>
    </row>
    <row r="3095" spans="1:1" x14ac:dyDescent="0.2">
      <c r="A3095" s="143">
        <v>58</v>
      </c>
    </row>
    <row r="3096" spans="1:1" x14ac:dyDescent="0.2">
      <c r="A3096" s="143">
        <v>431</v>
      </c>
    </row>
    <row r="3097" spans="1:1" x14ac:dyDescent="0.2">
      <c r="A3097" s="143">
        <v>396</v>
      </c>
    </row>
    <row r="3098" spans="1:1" x14ac:dyDescent="0.2">
      <c r="A3098" s="143">
        <v>424</v>
      </c>
    </row>
    <row r="3099" spans="1:1" x14ac:dyDescent="0.2">
      <c r="A3099" s="143">
        <v>82</v>
      </c>
    </row>
    <row r="3100" spans="1:1" x14ac:dyDescent="0.2">
      <c r="A3100" s="143">
        <v>177</v>
      </c>
    </row>
    <row r="3101" spans="1:1" x14ac:dyDescent="0.2">
      <c r="A3101" s="143">
        <v>86</v>
      </c>
    </row>
    <row r="3102" spans="1:1" x14ac:dyDescent="0.2">
      <c r="A3102" s="143">
        <v>32</v>
      </c>
    </row>
    <row r="3103" spans="1:1" x14ac:dyDescent="0.2">
      <c r="A3103" s="143">
        <v>115</v>
      </c>
    </row>
    <row r="3104" spans="1:1" x14ac:dyDescent="0.2">
      <c r="A3104" s="143">
        <v>459</v>
      </c>
    </row>
    <row r="3105" spans="1:1" x14ac:dyDescent="0.2">
      <c r="A3105" s="143">
        <v>378</v>
      </c>
    </row>
    <row r="3106" spans="1:1" x14ac:dyDescent="0.2">
      <c r="A3106" s="143">
        <v>30</v>
      </c>
    </row>
    <row r="3107" spans="1:1" x14ac:dyDescent="0.2">
      <c r="A3107" s="143">
        <v>85</v>
      </c>
    </row>
    <row r="3108" spans="1:1" x14ac:dyDescent="0.2">
      <c r="A3108" s="143">
        <v>442</v>
      </c>
    </row>
    <row r="3109" spans="1:1" x14ac:dyDescent="0.2">
      <c r="A3109" s="143">
        <v>112</v>
      </c>
    </row>
    <row r="3110" spans="1:1" x14ac:dyDescent="0.2">
      <c r="A3110" s="143">
        <v>3545</v>
      </c>
    </row>
    <row r="3111" spans="1:1" x14ac:dyDescent="0.2">
      <c r="A3111" s="143">
        <v>121</v>
      </c>
    </row>
    <row r="3112" spans="1:1" x14ac:dyDescent="0.2">
      <c r="A3112" s="143">
        <v>408</v>
      </c>
    </row>
    <row r="3113" spans="1:1" x14ac:dyDescent="0.2">
      <c r="A3113" s="143">
        <v>2</v>
      </c>
    </row>
    <row r="3114" spans="1:1" x14ac:dyDescent="0.2">
      <c r="A3114" s="143">
        <v>118</v>
      </c>
    </row>
    <row r="3115" spans="1:1" x14ac:dyDescent="0.2">
      <c r="A3115" s="143">
        <v>431</v>
      </c>
    </row>
    <row r="3116" spans="1:1" x14ac:dyDescent="0.2">
      <c r="A3116" s="143">
        <v>52</v>
      </c>
    </row>
    <row r="3117" spans="1:1" x14ac:dyDescent="0.2">
      <c r="A3117" s="143">
        <v>442</v>
      </c>
    </row>
    <row r="3118" spans="1:1" x14ac:dyDescent="0.2">
      <c r="A3118" s="143">
        <v>20</v>
      </c>
    </row>
    <row r="3119" spans="1:1" x14ac:dyDescent="0.2">
      <c r="A3119" s="143">
        <v>338</v>
      </c>
    </row>
    <row r="3120" spans="1:1" x14ac:dyDescent="0.2">
      <c r="A3120" s="143">
        <v>63</v>
      </c>
    </row>
    <row r="3121" spans="1:1" x14ac:dyDescent="0.2">
      <c r="A3121" s="143">
        <v>16</v>
      </c>
    </row>
    <row r="3122" spans="1:1" x14ac:dyDescent="0.2">
      <c r="A3122" s="143">
        <v>379</v>
      </c>
    </row>
    <row r="3123" spans="1:1" x14ac:dyDescent="0.2">
      <c r="A3123" s="143">
        <v>58</v>
      </c>
    </row>
    <row r="3124" spans="1:1" x14ac:dyDescent="0.2">
      <c r="A3124" s="143">
        <v>72</v>
      </c>
    </row>
    <row r="3125" spans="1:1" x14ac:dyDescent="0.2">
      <c r="A3125" s="143">
        <v>8</v>
      </c>
    </row>
    <row r="3126" spans="1:1" x14ac:dyDescent="0.2">
      <c r="A3126" s="143">
        <v>426</v>
      </c>
    </row>
    <row r="3127" spans="1:1" x14ac:dyDescent="0.2">
      <c r="A3127" s="143">
        <v>66</v>
      </c>
    </row>
    <row r="3128" spans="1:1" x14ac:dyDescent="0.2">
      <c r="A3128" s="143">
        <v>164</v>
      </c>
    </row>
    <row r="3129" spans="1:1" x14ac:dyDescent="0.2">
      <c r="A3129" s="143">
        <v>240</v>
      </c>
    </row>
    <row r="3130" spans="1:1" x14ac:dyDescent="0.2">
      <c r="A3130" s="143">
        <v>18</v>
      </c>
    </row>
    <row r="3131" spans="1:1" x14ac:dyDescent="0.2">
      <c r="A3131" s="143">
        <v>45</v>
      </c>
    </row>
    <row r="3132" spans="1:1" x14ac:dyDescent="0.2">
      <c r="A3132" s="143">
        <v>136</v>
      </c>
    </row>
    <row r="3133" spans="1:1" x14ac:dyDescent="0.2">
      <c r="A3133" s="143">
        <v>185</v>
      </c>
    </row>
    <row r="3134" spans="1:1" x14ac:dyDescent="0.2">
      <c r="A3134" s="143">
        <v>98</v>
      </c>
    </row>
    <row r="3135" spans="1:1" x14ac:dyDescent="0.2">
      <c r="A3135" s="143">
        <v>229</v>
      </c>
    </row>
    <row r="3136" spans="1:1" x14ac:dyDescent="0.2">
      <c r="A3136" s="143">
        <v>373</v>
      </c>
    </row>
    <row r="3137" spans="1:1" x14ac:dyDescent="0.2">
      <c r="A3137" s="143">
        <v>402</v>
      </c>
    </row>
    <row r="3138" spans="1:1" x14ac:dyDescent="0.2">
      <c r="A3138" s="143">
        <v>133</v>
      </c>
    </row>
    <row r="3139" spans="1:1" x14ac:dyDescent="0.2">
      <c r="A3139" s="143">
        <v>424</v>
      </c>
    </row>
    <row r="3140" spans="1:1" x14ac:dyDescent="0.2">
      <c r="A3140" s="143">
        <v>430</v>
      </c>
    </row>
    <row r="3141" spans="1:1" x14ac:dyDescent="0.2">
      <c r="A3141" s="143">
        <v>99</v>
      </c>
    </row>
    <row r="3142" spans="1:1" x14ac:dyDescent="0.2">
      <c r="A3142" s="143">
        <v>418</v>
      </c>
    </row>
    <row r="3143" spans="1:1" x14ac:dyDescent="0.2">
      <c r="A3143" s="143">
        <v>752</v>
      </c>
    </row>
    <row r="3144" spans="1:1" x14ac:dyDescent="0.2">
      <c r="A3144" s="143">
        <v>9</v>
      </c>
    </row>
    <row r="3145" spans="1:1" x14ac:dyDescent="0.2">
      <c r="A3145" s="143">
        <v>44</v>
      </c>
    </row>
    <row r="3146" spans="1:1" x14ac:dyDescent="0.2">
      <c r="A3146" s="143">
        <v>448</v>
      </c>
    </row>
    <row r="3147" spans="1:1" x14ac:dyDescent="0.2">
      <c r="A3147" s="143">
        <v>103</v>
      </c>
    </row>
    <row r="3148" spans="1:1" x14ac:dyDescent="0.2">
      <c r="A3148" s="143">
        <v>407</v>
      </c>
    </row>
    <row r="3149" spans="1:1" x14ac:dyDescent="0.2">
      <c r="A3149" s="143">
        <v>300</v>
      </c>
    </row>
    <row r="3150" spans="1:1" x14ac:dyDescent="0.2">
      <c r="A3150" s="143">
        <v>122</v>
      </c>
    </row>
    <row r="3151" spans="1:1" x14ac:dyDescent="0.2">
      <c r="A3151" s="143">
        <v>161</v>
      </c>
    </row>
    <row r="3152" spans="1:1" x14ac:dyDescent="0.2">
      <c r="A3152" s="143">
        <v>496</v>
      </c>
    </row>
    <row r="3153" spans="1:1" x14ac:dyDescent="0.2">
      <c r="A3153" s="143">
        <v>619</v>
      </c>
    </row>
    <row r="3154" spans="1:1" x14ac:dyDescent="0.2">
      <c r="A3154" s="143">
        <v>110</v>
      </c>
    </row>
    <row r="3155" spans="1:1" x14ac:dyDescent="0.2">
      <c r="A3155" s="143">
        <v>34</v>
      </c>
    </row>
    <row r="3156" spans="1:1" x14ac:dyDescent="0.2">
      <c r="A3156" s="143">
        <v>441</v>
      </c>
    </row>
    <row r="3157" spans="1:1" x14ac:dyDescent="0.2">
      <c r="A3157" s="143">
        <v>480</v>
      </c>
    </row>
    <row r="3158" spans="1:1" x14ac:dyDescent="0.2">
      <c r="A3158" s="143">
        <v>54</v>
      </c>
    </row>
    <row r="3159" spans="1:1" x14ac:dyDescent="0.2">
      <c r="A3159" s="143">
        <v>375</v>
      </c>
    </row>
    <row r="3160" spans="1:1" x14ac:dyDescent="0.2">
      <c r="A3160" s="143">
        <v>131</v>
      </c>
    </row>
    <row r="3161" spans="1:1" x14ac:dyDescent="0.2">
      <c r="A3161" s="143">
        <v>67</v>
      </c>
    </row>
    <row r="3162" spans="1:1" x14ac:dyDescent="0.2">
      <c r="A3162" s="143">
        <v>71</v>
      </c>
    </row>
    <row r="3163" spans="1:1" x14ac:dyDescent="0.2">
      <c r="A3163" s="143">
        <v>183</v>
      </c>
    </row>
    <row r="3164" spans="1:1" x14ac:dyDescent="0.2">
      <c r="A3164" s="143">
        <v>283</v>
      </c>
    </row>
    <row r="3165" spans="1:1" x14ac:dyDescent="0.2">
      <c r="A3165" s="143">
        <v>411</v>
      </c>
    </row>
    <row r="3166" spans="1:1" x14ac:dyDescent="0.2">
      <c r="A3166" s="143">
        <v>443</v>
      </c>
    </row>
    <row r="3167" spans="1:1" x14ac:dyDescent="0.2">
      <c r="A3167" s="143">
        <v>479</v>
      </c>
    </row>
    <row r="3168" spans="1:1" x14ac:dyDescent="0.2">
      <c r="A3168" s="143">
        <v>9</v>
      </c>
    </row>
    <row r="3169" spans="1:1" x14ac:dyDescent="0.2">
      <c r="A3169" s="143">
        <v>389</v>
      </c>
    </row>
    <row r="3170" spans="1:1" x14ac:dyDescent="0.2">
      <c r="A3170" s="143">
        <v>492</v>
      </c>
    </row>
    <row r="3171" spans="1:1" x14ac:dyDescent="0.2">
      <c r="A3171" s="143">
        <v>347</v>
      </c>
    </row>
    <row r="3172" spans="1:1" x14ac:dyDescent="0.2">
      <c r="A3172" s="143">
        <v>490</v>
      </c>
    </row>
    <row r="3173" spans="1:1" x14ac:dyDescent="0.2">
      <c r="A3173" s="143">
        <v>450</v>
      </c>
    </row>
    <row r="3174" spans="1:1" x14ac:dyDescent="0.2">
      <c r="A3174" s="143">
        <v>73</v>
      </c>
    </row>
    <row r="3175" spans="1:1" x14ac:dyDescent="0.2">
      <c r="A3175" s="143">
        <v>134</v>
      </c>
    </row>
    <row r="3176" spans="1:1" x14ac:dyDescent="0.2">
      <c r="A3176" s="143">
        <v>447</v>
      </c>
    </row>
    <row r="3177" spans="1:1" x14ac:dyDescent="0.2">
      <c r="A3177" s="143">
        <v>50</v>
      </c>
    </row>
    <row r="3178" spans="1:1" x14ac:dyDescent="0.2">
      <c r="A3178" s="143">
        <v>126</v>
      </c>
    </row>
    <row r="3179" spans="1:1" x14ac:dyDescent="0.2">
      <c r="A3179" s="143">
        <v>444</v>
      </c>
    </row>
    <row r="3180" spans="1:1" x14ac:dyDescent="0.2">
      <c r="A3180" s="143">
        <v>18</v>
      </c>
    </row>
    <row r="3181" spans="1:1" x14ac:dyDescent="0.2">
      <c r="A3181" s="143">
        <v>75</v>
      </c>
    </row>
    <row r="3182" spans="1:1" x14ac:dyDescent="0.2">
      <c r="A3182" s="143">
        <v>51</v>
      </c>
    </row>
    <row r="3183" spans="1:1" x14ac:dyDescent="0.2">
      <c r="A3183" s="143">
        <v>369</v>
      </c>
    </row>
    <row r="3184" spans="1:1" x14ac:dyDescent="0.2">
      <c r="A3184" s="143">
        <v>95</v>
      </c>
    </row>
    <row r="3185" spans="1:1" x14ac:dyDescent="0.2">
      <c r="A3185" s="143">
        <v>136</v>
      </c>
    </row>
    <row r="3186" spans="1:1" x14ac:dyDescent="0.2">
      <c r="A3186" s="143">
        <v>176</v>
      </c>
    </row>
    <row r="3187" spans="1:1" x14ac:dyDescent="0.2">
      <c r="A3187" s="143">
        <v>94</v>
      </c>
    </row>
    <row r="3188" spans="1:1" x14ac:dyDescent="0.2">
      <c r="A3188" s="143">
        <v>194</v>
      </c>
    </row>
    <row r="3189" spans="1:1" x14ac:dyDescent="0.2">
      <c r="A3189" s="143">
        <v>444</v>
      </c>
    </row>
    <row r="3190" spans="1:1" x14ac:dyDescent="0.2">
      <c r="A3190" s="143">
        <v>22</v>
      </c>
    </row>
    <row r="3191" spans="1:1" x14ac:dyDescent="0.2">
      <c r="A3191" s="143">
        <v>97</v>
      </c>
    </row>
    <row r="3192" spans="1:1" x14ac:dyDescent="0.2">
      <c r="A3192" s="143">
        <v>83</v>
      </c>
    </row>
    <row r="3193" spans="1:1" x14ac:dyDescent="0.2">
      <c r="A3193" s="143">
        <v>115</v>
      </c>
    </row>
    <row r="3194" spans="1:1" x14ac:dyDescent="0.2">
      <c r="A3194" s="143">
        <v>150</v>
      </c>
    </row>
    <row r="3195" spans="1:1" x14ac:dyDescent="0.2">
      <c r="A3195" s="143">
        <v>356</v>
      </c>
    </row>
    <row r="3196" spans="1:1" x14ac:dyDescent="0.2">
      <c r="A3196" s="143">
        <v>1897</v>
      </c>
    </row>
    <row r="3197" spans="1:1" x14ac:dyDescent="0.2">
      <c r="A3197" s="143">
        <v>179</v>
      </c>
    </row>
    <row r="3198" spans="1:1" x14ac:dyDescent="0.2">
      <c r="A3198" s="143">
        <v>153</v>
      </c>
    </row>
    <row r="3199" spans="1:1" x14ac:dyDescent="0.2">
      <c r="A3199" s="143">
        <v>20</v>
      </c>
    </row>
    <row r="3200" spans="1:1" x14ac:dyDescent="0.2">
      <c r="A3200" s="143">
        <v>81</v>
      </c>
    </row>
    <row r="3201" spans="1:1" x14ac:dyDescent="0.2">
      <c r="A3201" s="143">
        <v>184</v>
      </c>
    </row>
    <row r="3202" spans="1:1" x14ac:dyDescent="0.2">
      <c r="A3202" s="143">
        <v>438</v>
      </c>
    </row>
    <row r="3203" spans="1:1" x14ac:dyDescent="0.2">
      <c r="A3203" s="143">
        <v>329</v>
      </c>
    </row>
    <row r="3204" spans="1:1" x14ac:dyDescent="0.2">
      <c r="A3204" s="143">
        <v>346</v>
      </c>
    </row>
    <row r="3205" spans="1:1" x14ac:dyDescent="0.2">
      <c r="A3205" s="143">
        <v>467</v>
      </c>
    </row>
    <row r="3206" spans="1:1" x14ac:dyDescent="0.2">
      <c r="A3206" s="143">
        <v>234</v>
      </c>
    </row>
    <row r="3207" spans="1:1" x14ac:dyDescent="0.2">
      <c r="A3207" s="143">
        <v>237</v>
      </c>
    </row>
    <row r="3208" spans="1:1" x14ac:dyDescent="0.2">
      <c r="A3208" s="143">
        <v>418</v>
      </c>
    </row>
    <row r="3209" spans="1:1" x14ac:dyDescent="0.2">
      <c r="A3209" s="143">
        <v>6</v>
      </c>
    </row>
    <row r="3210" spans="1:1" x14ac:dyDescent="0.2">
      <c r="A3210" s="143">
        <v>100</v>
      </c>
    </row>
    <row r="3211" spans="1:1" x14ac:dyDescent="0.2">
      <c r="A3211" s="143">
        <v>83</v>
      </c>
    </row>
    <row r="3212" spans="1:1" x14ac:dyDescent="0.2">
      <c r="A3212" s="143">
        <v>130</v>
      </c>
    </row>
    <row r="3213" spans="1:1" x14ac:dyDescent="0.2">
      <c r="A3213" s="143">
        <v>50</v>
      </c>
    </row>
    <row r="3214" spans="1:1" x14ac:dyDescent="0.2">
      <c r="A3214" s="143">
        <v>140</v>
      </c>
    </row>
    <row r="3215" spans="1:1" x14ac:dyDescent="0.2">
      <c r="A3215" s="143">
        <v>442</v>
      </c>
    </row>
    <row r="3216" spans="1:1" x14ac:dyDescent="0.2">
      <c r="A3216" s="143">
        <v>483</v>
      </c>
    </row>
    <row r="3217" spans="1:1" x14ac:dyDescent="0.2">
      <c r="A3217" s="143">
        <v>124</v>
      </c>
    </row>
    <row r="3218" spans="1:1" x14ac:dyDescent="0.2">
      <c r="A3218" s="143">
        <v>122</v>
      </c>
    </row>
    <row r="3219" spans="1:1" x14ac:dyDescent="0.2">
      <c r="A3219" s="143">
        <v>124</v>
      </c>
    </row>
    <row r="3220" spans="1:1" x14ac:dyDescent="0.2">
      <c r="A3220" s="143">
        <v>871</v>
      </c>
    </row>
    <row r="3221" spans="1:1" x14ac:dyDescent="0.2">
      <c r="A3221" s="143">
        <v>24</v>
      </c>
    </row>
    <row r="3222" spans="1:1" x14ac:dyDescent="0.2">
      <c r="A3222" s="143">
        <v>2473</v>
      </c>
    </row>
    <row r="3223" spans="1:1" x14ac:dyDescent="0.2">
      <c r="A3223" s="143">
        <v>105</v>
      </c>
    </row>
    <row r="3224" spans="1:1" x14ac:dyDescent="0.2">
      <c r="A3224" s="143">
        <v>98</v>
      </c>
    </row>
    <row r="3225" spans="1:1" x14ac:dyDescent="0.2">
      <c r="A3225" s="143">
        <v>196</v>
      </c>
    </row>
    <row r="3226" spans="1:1" x14ac:dyDescent="0.2">
      <c r="A3226" s="143">
        <v>430</v>
      </c>
    </row>
    <row r="3227" spans="1:1" x14ac:dyDescent="0.2">
      <c r="A3227" s="143">
        <v>112</v>
      </c>
    </row>
    <row r="3228" spans="1:1" x14ac:dyDescent="0.2">
      <c r="A3228" s="143">
        <v>64</v>
      </c>
    </row>
    <row r="3229" spans="1:1" x14ac:dyDescent="0.2">
      <c r="A3229" s="143">
        <v>111</v>
      </c>
    </row>
    <row r="3230" spans="1:1" x14ac:dyDescent="0.2">
      <c r="A3230" s="143">
        <v>399</v>
      </c>
    </row>
    <row r="3231" spans="1:1" x14ac:dyDescent="0.2">
      <c r="A3231" s="143">
        <v>58</v>
      </c>
    </row>
    <row r="3232" spans="1:1" x14ac:dyDescent="0.2">
      <c r="A3232" s="143">
        <v>63</v>
      </c>
    </row>
    <row r="3233" spans="1:1" x14ac:dyDescent="0.2">
      <c r="A3233" s="143">
        <v>338</v>
      </c>
    </row>
    <row r="3234" spans="1:1" x14ac:dyDescent="0.2">
      <c r="A3234" s="143">
        <v>3224</v>
      </c>
    </row>
    <row r="3235" spans="1:1" x14ac:dyDescent="0.2">
      <c r="A3235" s="143">
        <v>3929</v>
      </c>
    </row>
    <row r="3236" spans="1:1" x14ac:dyDescent="0.2">
      <c r="A3236" s="143">
        <v>372</v>
      </c>
    </row>
    <row r="3237" spans="1:1" x14ac:dyDescent="0.2">
      <c r="A3237" s="143">
        <v>1851</v>
      </c>
    </row>
    <row r="3238" spans="1:1" x14ac:dyDescent="0.2">
      <c r="A3238" s="143">
        <v>116</v>
      </c>
    </row>
    <row r="3239" spans="1:1" x14ac:dyDescent="0.2">
      <c r="A3239" s="143">
        <v>107</v>
      </c>
    </row>
    <row r="3240" spans="1:1" x14ac:dyDescent="0.2">
      <c r="A3240" s="143">
        <v>54</v>
      </c>
    </row>
    <row r="3241" spans="1:1" x14ac:dyDescent="0.2">
      <c r="A3241" s="143">
        <v>57</v>
      </c>
    </row>
    <row r="3242" spans="1:1" x14ac:dyDescent="0.2">
      <c r="A3242" s="143">
        <v>29</v>
      </c>
    </row>
    <row r="3243" spans="1:1" x14ac:dyDescent="0.2">
      <c r="A3243" s="143">
        <v>392</v>
      </c>
    </row>
    <row r="3244" spans="1:1" x14ac:dyDescent="0.2">
      <c r="A3244" s="143">
        <v>96</v>
      </c>
    </row>
    <row r="3245" spans="1:1" x14ac:dyDescent="0.2">
      <c r="A3245" s="143">
        <v>152</v>
      </c>
    </row>
    <row r="3246" spans="1:1" x14ac:dyDescent="0.2">
      <c r="A3246" s="143">
        <v>150</v>
      </c>
    </row>
    <row r="3247" spans="1:1" x14ac:dyDescent="0.2">
      <c r="A3247" s="143">
        <v>180</v>
      </c>
    </row>
    <row r="3248" spans="1:1" x14ac:dyDescent="0.2">
      <c r="A3248" s="143">
        <v>129</v>
      </c>
    </row>
    <row r="3249" spans="1:1" x14ac:dyDescent="0.2">
      <c r="A3249" s="143">
        <v>187</v>
      </c>
    </row>
    <row r="3250" spans="1:1" x14ac:dyDescent="0.2">
      <c r="A3250" s="143">
        <v>62</v>
      </c>
    </row>
    <row r="3251" spans="1:1" x14ac:dyDescent="0.2">
      <c r="A3251" s="143">
        <v>95</v>
      </c>
    </row>
    <row r="3252" spans="1:1" x14ac:dyDescent="0.2">
      <c r="A3252" s="143">
        <v>44</v>
      </c>
    </row>
    <row r="3253" spans="1:1" x14ac:dyDescent="0.2">
      <c r="A3253" s="143">
        <v>179</v>
      </c>
    </row>
    <row r="3254" spans="1:1" x14ac:dyDescent="0.2">
      <c r="A3254" s="143">
        <v>117</v>
      </c>
    </row>
    <row r="3255" spans="1:1" x14ac:dyDescent="0.2">
      <c r="A3255" s="143">
        <v>142</v>
      </c>
    </row>
    <row r="3256" spans="1:1" x14ac:dyDescent="0.2">
      <c r="A3256" s="143">
        <v>173</v>
      </c>
    </row>
    <row r="3257" spans="1:1" x14ac:dyDescent="0.2">
      <c r="A3257" s="143">
        <v>72</v>
      </c>
    </row>
    <row r="3258" spans="1:1" x14ac:dyDescent="0.2">
      <c r="A3258" s="143">
        <v>130</v>
      </c>
    </row>
    <row r="3259" spans="1:1" x14ac:dyDescent="0.2">
      <c r="A3259" s="143">
        <v>36</v>
      </c>
    </row>
    <row r="3260" spans="1:1" x14ac:dyDescent="0.2">
      <c r="A3260" s="143">
        <v>140</v>
      </c>
    </row>
    <row r="3261" spans="1:1" x14ac:dyDescent="0.2">
      <c r="A3261" s="143">
        <v>316</v>
      </c>
    </row>
    <row r="3262" spans="1:1" x14ac:dyDescent="0.2">
      <c r="A3262" s="143">
        <v>337</v>
      </c>
    </row>
    <row r="3263" spans="1:1" x14ac:dyDescent="0.2">
      <c r="A3263" s="143">
        <v>886</v>
      </c>
    </row>
    <row r="3264" spans="1:1" x14ac:dyDescent="0.2">
      <c r="A3264" s="143">
        <v>406</v>
      </c>
    </row>
    <row r="3265" spans="1:1" x14ac:dyDescent="0.2">
      <c r="A3265" s="143">
        <v>95</v>
      </c>
    </row>
    <row r="3266" spans="1:1" x14ac:dyDescent="0.2">
      <c r="A3266" s="143">
        <v>123</v>
      </c>
    </row>
    <row r="3267" spans="1:1" x14ac:dyDescent="0.2">
      <c r="A3267" s="143">
        <v>132</v>
      </c>
    </row>
    <row r="3268" spans="1:1" x14ac:dyDescent="0.2">
      <c r="A3268" s="143">
        <v>402</v>
      </c>
    </row>
    <row r="3269" spans="1:1" x14ac:dyDescent="0.2">
      <c r="A3269" s="143">
        <v>428</v>
      </c>
    </row>
    <row r="3270" spans="1:1" x14ac:dyDescent="0.2">
      <c r="A3270" s="143">
        <v>39</v>
      </c>
    </row>
    <row r="3271" spans="1:1" x14ac:dyDescent="0.2">
      <c r="A3271" s="143">
        <v>76</v>
      </c>
    </row>
    <row r="3272" spans="1:1" x14ac:dyDescent="0.2">
      <c r="A3272" s="143">
        <v>423</v>
      </c>
    </row>
    <row r="3273" spans="1:1" x14ac:dyDescent="0.2">
      <c r="A3273" s="143">
        <v>11</v>
      </c>
    </row>
    <row r="3274" spans="1:1" x14ac:dyDescent="0.2">
      <c r="A3274" s="143">
        <v>108</v>
      </c>
    </row>
    <row r="3275" spans="1:1" x14ac:dyDescent="0.2">
      <c r="A3275" s="143">
        <v>398</v>
      </c>
    </row>
    <row r="3276" spans="1:1" x14ac:dyDescent="0.2">
      <c r="A3276" s="143">
        <v>491</v>
      </c>
    </row>
    <row r="3277" spans="1:1" x14ac:dyDescent="0.2">
      <c r="A3277" s="143">
        <v>101</v>
      </c>
    </row>
    <row r="3278" spans="1:1" x14ac:dyDescent="0.2">
      <c r="A3278" s="143">
        <v>374</v>
      </c>
    </row>
    <row r="3279" spans="1:1" x14ac:dyDescent="0.2">
      <c r="A3279" s="143">
        <v>17</v>
      </c>
    </row>
    <row r="3280" spans="1:1" x14ac:dyDescent="0.2">
      <c r="A3280" s="143">
        <v>405</v>
      </c>
    </row>
    <row r="3281" spans="1:1" x14ac:dyDescent="0.2">
      <c r="A3281" s="143">
        <v>96</v>
      </c>
    </row>
    <row r="3282" spans="1:1" x14ac:dyDescent="0.2">
      <c r="A3282" s="143">
        <v>130</v>
      </c>
    </row>
    <row r="3283" spans="1:1" x14ac:dyDescent="0.2">
      <c r="A3283" s="143">
        <v>1239</v>
      </c>
    </row>
    <row r="3284" spans="1:1" x14ac:dyDescent="0.2">
      <c r="A3284" s="143">
        <v>43</v>
      </c>
    </row>
    <row r="3285" spans="1:1" x14ac:dyDescent="0.2">
      <c r="A3285" s="143">
        <v>89</v>
      </c>
    </row>
    <row r="3286" spans="1:1" x14ac:dyDescent="0.2">
      <c r="A3286" s="143">
        <v>585</v>
      </c>
    </row>
    <row r="3287" spans="1:1" x14ac:dyDescent="0.2">
      <c r="A3287" s="143">
        <v>62</v>
      </c>
    </row>
    <row r="3288" spans="1:1" x14ac:dyDescent="0.2">
      <c r="A3288" s="143">
        <v>57</v>
      </c>
    </row>
    <row r="3289" spans="1:1" x14ac:dyDescent="0.2">
      <c r="A3289" s="143">
        <v>425</v>
      </c>
    </row>
    <row r="3290" spans="1:1" x14ac:dyDescent="0.2">
      <c r="A3290" s="143">
        <v>465</v>
      </c>
    </row>
    <row r="3291" spans="1:1" x14ac:dyDescent="0.2">
      <c r="A3291" s="143">
        <v>114</v>
      </c>
    </row>
    <row r="3292" spans="1:1" x14ac:dyDescent="0.2">
      <c r="A3292" s="143">
        <v>79</v>
      </c>
    </row>
    <row r="3293" spans="1:1" x14ac:dyDescent="0.2">
      <c r="A3293" s="143">
        <v>71</v>
      </c>
    </row>
    <row r="3294" spans="1:1" x14ac:dyDescent="0.2">
      <c r="A3294" s="143">
        <v>87</v>
      </c>
    </row>
    <row r="3295" spans="1:1" x14ac:dyDescent="0.2">
      <c r="A3295" s="143">
        <v>493</v>
      </c>
    </row>
    <row r="3296" spans="1:1" x14ac:dyDescent="0.2">
      <c r="A3296" s="143">
        <v>52</v>
      </c>
    </row>
    <row r="3297" spans="1:1" x14ac:dyDescent="0.2">
      <c r="A3297" s="143">
        <v>238</v>
      </c>
    </row>
    <row r="3298" spans="1:1" x14ac:dyDescent="0.2">
      <c r="A3298" s="143">
        <v>432</v>
      </c>
    </row>
    <row r="3299" spans="1:1" x14ac:dyDescent="0.2">
      <c r="A3299" s="143">
        <v>365</v>
      </c>
    </row>
    <row r="3300" spans="1:1" x14ac:dyDescent="0.2">
      <c r="A3300" s="143">
        <v>65</v>
      </c>
    </row>
    <row r="3301" spans="1:1" x14ac:dyDescent="0.2">
      <c r="A3301" s="143">
        <v>82</v>
      </c>
    </row>
    <row r="3302" spans="1:1" x14ac:dyDescent="0.2">
      <c r="A3302" s="143">
        <v>435</v>
      </c>
    </row>
    <row r="3303" spans="1:1" x14ac:dyDescent="0.2">
      <c r="A3303" s="143">
        <v>22</v>
      </c>
    </row>
    <row r="3304" spans="1:1" x14ac:dyDescent="0.2">
      <c r="A3304" s="143">
        <v>101</v>
      </c>
    </row>
    <row r="3305" spans="1:1" x14ac:dyDescent="0.2">
      <c r="A3305" s="143">
        <v>1217</v>
      </c>
    </row>
    <row r="3306" spans="1:1" x14ac:dyDescent="0.2">
      <c r="A3306" s="143">
        <v>134</v>
      </c>
    </row>
    <row r="3307" spans="1:1" x14ac:dyDescent="0.2">
      <c r="A3307" s="143">
        <v>391</v>
      </c>
    </row>
    <row r="3308" spans="1:1" x14ac:dyDescent="0.2">
      <c r="A3308" s="143">
        <v>77</v>
      </c>
    </row>
    <row r="3309" spans="1:1" x14ac:dyDescent="0.2">
      <c r="A3309" s="143">
        <v>388</v>
      </c>
    </row>
    <row r="3310" spans="1:1" x14ac:dyDescent="0.2">
      <c r="A3310" s="143">
        <v>19</v>
      </c>
    </row>
    <row r="3311" spans="1:1" x14ac:dyDescent="0.2">
      <c r="A3311" s="143">
        <v>555</v>
      </c>
    </row>
    <row r="3312" spans="1:1" x14ac:dyDescent="0.2">
      <c r="A3312" s="143">
        <v>686</v>
      </c>
    </row>
    <row r="3313" spans="1:1" x14ac:dyDescent="0.2">
      <c r="A3313" s="143">
        <v>281</v>
      </c>
    </row>
    <row r="3314" spans="1:1" x14ac:dyDescent="0.2">
      <c r="A3314" s="143">
        <v>225</v>
      </c>
    </row>
    <row r="3315" spans="1:1" x14ac:dyDescent="0.2">
      <c r="A3315" s="143">
        <v>131</v>
      </c>
    </row>
    <row r="3316" spans="1:1" x14ac:dyDescent="0.2">
      <c r="A3316" s="143">
        <v>694</v>
      </c>
    </row>
    <row r="3317" spans="1:1" x14ac:dyDescent="0.2">
      <c r="A3317" s="143">
        <v>107</v>
      </c>
    </row>
    <row r="3318" spans="1:1" x14ac:dyDescent="0.2">
      <c r="A3318" s="143">
        <v>412</v>
      </c>
    </row>
    <row r="3319" spans="1:1" x14ac:dyDescent="0.2">
      <c r="A3319" s="143">
        <v>22</v>
      </c>
    </row>
    <row r="3320" spans="1:1" x14ac:dyDescent="0.2">
      <c r="A3320" s="143">
        <v>32</v>
      </c>
    </row>
    <row r="3321" spans="1:1" x14ac:dyDescent="0.2">
      <c r="A3321" s="143">
        <v>305</v>
      </c>
    </row>
    <row r="3322" spans="1:1" x14ac:dyDescent="0.2">
      <c r="A3322" s="143">
        <v>411</v>
      </c>
    </row>
    <row r="3323" spans="1:1" x14ac:dyDescent="0.2">
      <c r="A3323" s="143">
        <v>434</v>
      </c>
    </row>
    <row r="3324" spans="1:1" x14ac:dyDescent="0.2">
      <c r="A3324" s="143">
        <v>6</v>
      </c>
    </row>
    <row r="3325" spans="1:1" x14ac:dyDescent="0.2">
      <c r="A3325" s="143">
        <v>4</v>
      </c>
    </row>
    <row r="3326" spans="1:1" x14ac:dyDescent="0.2">
      <c r="A3326" s="143">
        <v>137</v>
      </c>
    </row>
    <row r="3327" spans="1:1" x14ac:dyDescent="0.2">
      <c r="A3327" s="143">
        <v>424</v>
      </c>
    </row>
    <row r="3328" spans="1:1" x14ac:dyDescent="0.2">
      <c r="A3328" s="143">
        <v>111</v>
      </c>
    </row>
    <row r="3329" spans="1:1" x14ac:dyDescent="0.2">
      <c r="A3329" s="143">
        <v>457</v>
      </c>
    </row>
    <row r="3330" spans="1:1" x14ac:dyDescent="0.2">
      <c r="A3330" s="143">
        <v>690</v>
      </c>
    </row>
    <row r="3331" spans="1:1" x14ac:dyDescent="0.2">
      <c r="A3331" s="143">
        <v>42</v>
      </c>
    </row>
    <row r="3332" spans="1:1" x14ac:dyDescent="0.2">
      <c r="A3332" s="143">
        <v>61</v>
      </c>
    </row>
    <row r="3333" spans="1:1" x14ac:dyDescent="0.2">
      <c r="A3333" s="143">
        <v>387</v>
      </c>
    </row>
    <row r="3334" spans="1:1" x14ac:dyDescent="0.2">
      <c r="A3334" s="143">
        <v>435</v>
      </c>
    </row>
    <row r="3335" spans="1:1" x14ac:dyDescent="0.2">
      <c r="A3335" s="143">
        <v>521</v>
      </c>
    </row>
    <row r="3336" spans="1:1" x14ac:dyDescent="0.2">
      <c r="A3336" s="143">
        <v>369</v>
      </c>
    </row>
    <row r="3337" spans="1:1" x14ac:dyDescent="0.2">
      <c r="A3337" s="143">
        <v>135</v>
      </c>
    </row>
    <row r="3338" spans="1:1" x14ac:dyDescent="0.2">
      <c r="A3338" s="143">
        <v>96</v>
      </c>
    </row>
    <row r="3339" spans="1:1" x14ac:dyDescent="0.2">
      <c r="A3339" s="143">
        <v>78</v>
      </c>
    </row>
    <row r="3340" spans="1:1" x14ac:dyDescent="0.2">
      <c r="A3340" s="143">
        <v>141</v>
      </c>
    </row>
    <row r="3341" spans="1:1" x14ac:dyDescent="0.2">
      <c r="A3341" s="143">
        <v>14</v>
      </c>
    </row>
    <row r="3342" spans="1:1" x14ac:dyDescent="0.2">
      <c r="A3342" s="143">
        <v>99</v>
      </c>
    </row>
    <row r="3343" spans="1:1" x14ac:dyDescent="0.2">
      <c r="A3343" s="143">
        <v>333</v>
      </c>
    </row>
    <row r="3344" spans="1:1" x14ac:dyDescent="0.2">
      <c r="A3344" s="143">
        <v>421</v>
      </c>
    </row>
    <row r="3345" spans="1:1" x14ac:dyDescent="0.2">
      <c r="A3345" s="143">
        <v>15</v>
      </c>
    </row>
    <row r="3346" spans="1:1" x14ac:dyDescent="0.2">
      <c r="A3346" s="143">
        <v>72</v>
      </c>
    </row>
    <row r="3347" spans="1:1" x14ac:dyDescent="0.2">
      <c r="A3347" s="143">
        <v>114</v>
      </c>
    </row>
    <row r="3348" spans="1:1" x14ac:dyDescent="0.2">
      <c r="A3348" s="143">
        <v>188</v>
      </c>
    </row>
    <row r="3349" spans="1:1" x14ac:dyDescent="0.2">
      <c r="A3349" s="143">
        <v>70</v>
      </c>
    </row>
    <row r="3350" spans="1:1" x14ac:dyDescent="0.2">
      <c r="A3350" s="143">
        <v>130</v>
      </c>
    </row>
    <row r="3351" spans="1:1" x14ac:dyDescent="0.2">
      <c r="A3351" s="143">
        <v>60</v>
      </c>
    </row>
    <row r="3352" spans="1:1" x14ac:dyDescent="0.2">
      <c r="A3352" s="143">
        <v>30</v>
      </c>
    </row>
    <row r="3353" spans="1:1" x14ac:dyDescent="0.2">
      <c r="A3353" s="143">
        <v>66</v>
      </c>
    </row>
    <row r="3354" spans="1:1" x14ac:dyDescent="0.2">
      <c r="A3354" s="143">
        <v>71</v>
      </c>
    </row>
    <row r="3355" spans="1:1" x14ac:dyDescent="0.2">
      <c r="A3355" s="143">
        <v>419</v>
      </c>
    </row>
    <row r="3356" spans="1:1" x14ac:dyDescent="0.2">
      <c r="A3356" s="143">
        <v>292</v>
      </c>
    </row>
    <row r="3357" spans="1:1" x14ac:dyDescent="0.2">
      <c r="A3357" s="143">
        <v>419</v>
      </c>
    </row>
    <row r="3358" spans="1:1" x14ac:dyDescent="0.2">
      <c r="A3358" s="143">
        <v>79</v>
      </c>
    </row>
    <row r="3359" spans="1:1" x14ac:dyDescent="0.2">
      <c r="A3359" s="143">
        <v>144</v>
      </c>
    </row>
    <row r="3360" spans="1:1" x14ac:dyDescent="0.2">
      <c r="A3360" s="143">
        <v>498</v>
      </c>
    </row>
    <row r="3361" spans="1:1" x14ac:dyDescent="0.2">
      <c r="A3361" s="143">
        <v>825</v>
      </c>
    </row>
    <row r="3362" spans="1:1" x14ac:dyDescent="0.2">
      <c r="A3362" s="143">
        <v>430</v>
      </c>
    </row>
    <row r="3363" spans="1:1" x14ac:dyDescent="0.2">
      <c r="A3363" s="143">
        <v>21</v>
      </c>
    </row>
    <row r="3364" spans="1:1" x14ac:dyDescent="0.2">
      <c r="A3364" s="143">
        <v>305</v>
      </c>
    </row>
    <row r="3365" spans="1:1" x14ac:dyDescent="0.2">
      <c r="A3365" s="143">
        <v>47</v>
      </c>
    </row>
    <row r="3366" spans="1:1" x14ac:dyDescent="0.2">
      <c r="A3366" s="143">
        <v>3100</v>
      </c>
    </row>
    <row r="3367" spans="1:1" x14ac:dyDescent="0.2">
      <c r="A3367" s="143">
        <v>57</v>
      </c>
    </row>
    <row r="3368" spans="1:1" x14ac:dyDescent="0.2">
      <c r="A3368" s="143">
        <v>79</v>
      </c>
    </row>
    <row r="3369" spans="1:1" x14ac:dyDescent="0.2">
      <c r="A3369" s="143">
        <v>74</v>
      </c>
    </row>
    <row r="3370" spans="1:1" x14ac:dyDescent="0.2">
      <c r="A3370" s="143">
        <v>322</v>
      </c>
    </row>
    <row r="3371" spans="1:1" x14ac:dyDescent="0.2">
      <c r="A3371" s="143">
        <v>349</v>
      </c>
    </row>
    <row r="3372" spans="1:1" x14ac:dyDescent="0.2">
      <c r="A3372" s="143">
        <v>91</v>
      </c>
    </row>
    <row r="3373" spans="1:1" x14ac:dyDescent="0.2">
      <c r="A3373" s="143">
        <v>395</v>
      </c>
    </row>
    <row r="3374" spans="1:1" x14ac:dyDescent="0.2">
      <c r="A3374" s="143">
        <v>405</v>
      </c>
    </row>
    <row r="3375" spans="1:1" x14ac:dyDescent="0.2">
      <c r="A3375" s="143">
        <v>9</v>
      </c>
    </row>
    <row r="3376" spans="1:1" x14ac:dyDescent="0.2">
      <c r="A3376" s="143">
        <v>3549</v>
      </c>
    </row>
    <row r="3377" spans="1:1" x14ac:dyDescent="0.2">
      <c r="A3377" s="143">
        <v>2</v>
      </c>
    </row>
    <row r="3378" spans="1:1" x14ac:dyDescent="0.2">
      <c r="A3378" s="143">
        <v>53</v>
      </c>
    </row>
    <row r="3379" spans="1:1" x14ac:dyDescent="0.2">
      <c r="A3379" s="143">
        <v>55</v>
      </c>
    </row>
    <row r="3380" spans="1:1" x14ac:dyDescent="0.2">
      <c r="A3380" s="143">
        <v>146</v>
      </c>
    </row>
    <row r="3381" spans="1:1" x14ac:dyDescent="0.2">
      <c r="A3381" s="143">
        <v>186</v>
      </c>
    </row>
    <row r="3382" spans="1:1" x14ac:dyDescent="0.2">
      <c r="A3382" s="143">
        <v>431</v>
      </c>
    </row>
    <row r="3383" spans="1:1" x14ac:dyDescent="0.2">
      <c r="A3383" s="143">
        <v>466</v>
      </c>
    </row>
    <row r="3384" spans="1:1" x14ac:dyDescent="0.2">
      <c r="A3384" s="143">
        <v>171</v>
      </c>
    </row>
    <row r="3385" spans="1:1" x14ac:dyDescent="0.2">
      <c r="A3385" s="143">
        <v>394</v>
      </c>
    </row>
    <row r="3386" spans="1:1" x14ac:dyDescent="0.2">
      <c r="A3386" s="143">
        <v>1</v>
      </c>
    </row>
    <row r="3387" spans="1:1" x14ac:dyDescent="0.2">
      <c r="A3387" s="143">
        <v>150</v>
      </c>
    </row>
    <row r="3388" spans="1:1" x14ac:dyDescent="0.2">
      <c r="A3388" s="143">
        <v>435</v>
      </c>
    </row>
    <row r="3389" spans="1:1" x14ac:dyDescent="0.2">
      <c r="A3389" s="143">
        <v>472</v>
      </c>
    </row>
    <row r="3390" spans="1:1" x14ac:dyDescent="0.2">
      <c r="A3390" s="143">
        <v>92</v>
      </c>
    </row>
    <row r="3391" spans="1:1" x14ac:dyDescent="0.2">
      <c r="A3391" s="143">
        <v>17</v>
      </c>
    </row>
    <row r="3392" spans="1:1" x14ac:dyDescent="0.2">
      <c r="A3392" s="143">
        <v>339</v>
      </c>
    </row>
    <row r="3393" spans="1:1" x14ac:dyDescent="0.2">
      <c r="A3393" s="143">
        <v>435</v>
      </c>
    </row>
    <row r="3394" spans="1:1" x14ac:dyDescent="0.2">
      <c r="A3394" s="143">
        <v>102</v>
      </c>
    </row>
    <row r="3395" spans="1:1" x14ac:dyDescent="0.2">
      <c r="A3395" s="143">
        <v>469</v>
      </c>
    </row>
    <row r="3396" spans="1:1" x14ac:dyDescent="0.2">
      <c r="A3396" s="143">
        <v>59</v>
      </c>
    </row>
    <row r="3397" spans="1:1" x14ac:dyDescent="0.2">
      <c r="A3397" s="143">
        <v>581</v>
      </c>
    </row>
    <row r="3398" spans="1:1" x14ac:dyDescent="0.2">
      <c r="A3398" s="143">
        <v>76</v>
      </c>
    </row>
    <row r="3399" spans="1:1" x14ac:dyDescent="0.2">
      <c r="A3399" s="143">
        <v>232</v>
      </c>
    </row>
    <row r="3400" spans="1:1" x14ac:dyDescent="0.2">
      <c r="A3400" s="143">
        <v>36</v>
      </c>
    </row>
    <row r="3401" spans="1:1" x14ac:dyDescent="0.2">
      <c r="A3401" s="143">
        <v>190</v>
      </c>
    </row>
    <row r="3402" spans="1:1" x14ac:dyDescent="0.2">
      <c r="A3402" s="143">
        <v>2649</v>
      </c>
    </row>
    <row r="3403" spans="1:1" x14ac:dyDescent="0.2">
      <c r="A3403" s="143">
        <v>114</v>
      </c>
    </row>
    <row r="3404" spans="1:1" x14ac:dyDescent="0.2">
      <c r="A3404" s="143">
        <v>14</v>
      </c>
    </row>
    <row r="3405" spans="1:1" x14ac:dyDescent="0.2">
      <c r="A3405" s="143">
        <v>103</v>
      </c>
    </row>
    <row r="3406" spans="1:1" x14ac:dyDescent="0.2">
      <c r="A3406" s="143">
        <v>1361</v>
      </c>
    </row>
    <row r="3407" spans="1:1" x14ac:dyDescent="0.2">
      <c r="A3407" s="143">
        <v>94</v>
      </c>
    </row>
    <row r="3408" spans="1:1" x14ac:dyDescent="0.2">
      <c r="A3408" s="143">
        <v>2501</v>
      </c>
    </row>
    <row r="3409" spans="1:1" x14ac:dyDescent="0.2">
      <c r="A3409" s="143">
        <v>57</v>
      </c>
    </row>
    <row r="3410" spans="1:1" x14ac:dyDescent="0.2">
      <c r="A3410" s="143">
        <v>39</v>
      </c>
    </row>
    <row r="3411" spans="1:1" x14ac:dyDescent="0.2">
      <c r="A3411" s="143">
        <v>80</v>
      </c>
    </row>
    <row r="3412" spans="1:1" x14ac:dyDescent="0.2">
      <c r="A3412" s="143">
        <v>149</v>
      </c>
    </row>
    <row r="3413" spans="1:1" x14ac:dyDescent="0.2">
      <c r="A3413" s="143">
        <v>82</v>
      </c>
    </row>
    <row r="3414" spans="1:1" x14ac:dyDescent="0.2">
      <c r="A3414" s="143">
        <v>138</v>
      </c>
    </row>
    <row r="3415" spans="1:1" x14ac:dyDescent="0.2">
      <c r="A3415" s="143">
        <v>396</v>
      </c>
    </row>
    <row r="3416" spans="1:1" x14ac:dyDescent="0.2">
      <c r="A3416" s="143">
        <v>1414</v>
      </c>
    </row>
    <row r="3417" spans="1:1" x14ac:dyDescent="0.2">
      <c r="A3417" s="143">
        <v>113</v>
      </c>
    </row>
    <row r="3418" spans="1:1" x14ac:dyDescent="0.2">
      <c r="A3418" s="143">
        <v>1169</v>
      </c>
    </row>
    <row r="3419" spans="1:1" x14ac:dyDescent="0.2">
      <c r="A3419" s="143">
        <v>116</v>
      </c>
    </row>
    <row r="3420" spans="1:1" x14ac:dyDescent="0.2">
      <c r="A3420" s="143">
        <v>33</v>
      </c>
    </row>
    <row r="3421" spans="1:1" x14ac:dyDescent="0.2">
      <c r="A3421" s="143">
        <v>3611</v>
      </c>
    </row>
    <row r="3422" spans="1:1" x14ac:dyDescent="0.2">
      <c r="A3422" s="143">
        <v>151</v>
      </c>
    </row>
    <row r="3423" spans="1:1" x14ac:dyDescent="0.2">
      <c r="A3423" s="143">
        <v>446</v>
      </c>
    </row>
    <row r="3424" spans="1:1" x14ac:dyDescent="0.2">
      <c r="A3424" s="143">
        <v>57</v>
      </c>
    </row>
    <row r="3425" spans="1:1" x14ac:dyDescent="0.2">
      <c r="A3425" s="143">
        <v>96</v>
      </c>
    </row>
    <row r="3426" spans="1:1" x14ac:dyDescent="0.2">
      <c r="A3426" s="143">
        <v>134</v>
      </c>
    </row>
    <row r="3427" spans="1:1" x14ac:dyDescent="0.2">
      <c r="A3427" s="143">
        <v>158</v>
      </c>
    </row>
    <row r="3428" spans="1:1" x14ac:dyDescent="0.2">
      <c r="A3428" s="143">
        <v>9</v>
      </c>
    </row>
    <row r="3429" spans="1:1" x14ac:dyDescent="0.2">
      <c r="A3429" s="143">
        <v>76</v>
      </c>
    </row>
    <row r="3430" spans="1:1" x14ac:dyDescent="0.2">
      <c r="A3430" s="143">
        <v>157</v>
      </c>
    </row>
    <row r="3431" spans="1:1" x14ac:dyDescent="0.2">
      <c r="A3431" s="143">
        <v>21</v>
      </c>
    </row>
    <row r="3432" spans="1:1" x14ac:dyDescent="0.2">
      <c r="A3432" s="143">
        <v>22</v>
      </c>
    </row>
    <row r="3433" spans="1:1" x14ac:dyDescent="0.2">
      <c r="A3433" s="143">
        <v>403</v>
      </c>
    </row>
    <row r="3434" spans="1:1" x14ac:dyDescent="0.2">
      <c r="A3434" s="143">
        <v>65</v>
      </c>
    </row>
    <row r="3435" spans="1:1" x14ac:dyDescent="0.2">
      <c r="A3435" s="143">
        <v>411</v>
      </c>
    </row>
    <row r="3436" spans="1:1" x14ac:dyDescent="0.2">
      <c r="A3436" s="143">
        <v>69</v>
      </c>
    </row>
    <row r="3437" spans="1:1" x14ac:dyDescent="0.2">
      <c r="A3437" s="143">
        <v>146</v>
      </c>
    </row>
    <row r="3438" spans="1:1" x14ac:dyDescent="0.2">
      <c r="A3438" s="143">
        <v>252</v>
      </c>
    </row>
    <row r="3439" spans="1:1" x14ac:dyDescent="0.2">
      <c r="A3439" s="143">
        <v>107</v>
      </c>
    </row>
    <row r="3440" spans="1:1" x14ac:dyDescent="0.2">
      <c r="A3440" s="143">
        <v>141</v>
      </c>
    </row>
    <row r="3441" spans="1:1" x14ac:dyDescent="0.2">
      <c r="A3441" s="143">
        <v>155</v>
      </c>
    </row>
    <row r="3442" spans="1:1" x14ac:dyDescent="0.2">
      <c r="A3442" s="143">
        <v>2303</v>
      </c>
    </row>
    <row r="3443" spans="1:1" x14ac:dyDescent="0.2">
      <c r="A3443" s="143">
        <v>138</v>
      </c>
    </row>
    <row r="3444" spans="1:1" x14ac:dyDescent="0.2">
      <c r="A3444" s="143">
        <v>58</v>
      </c>
    </row>
    <row r="3445" spans="1:1" x14ac:dyDescent="0.2">
      <c r="A3445" s="143">
        <v>172</v>
      </c>
    </row>
    <row r="3446" spans="1:1" x14ac:dyDescent="0.2">
      <c r="A3446" s="143">
        <v>337</v>
      </c>
    </row>
    <row r="3447" spans="1:1" x14ac:dyDescent="0.2">
      <c r="A3447" s="143">
        <v>356</v>
      </c>
    </row>
    <row r="3448" spans="1:1" x14ac:dyDescent="0.2">
      <c r="A3448" s="143">
        <v>141</v>
      </c>
    </row>
    <row r="3449" spans="1:1" x14ac:dyDescent="0.2">
      <c r="A3449" s="143">
        <v>449</v>
      </c>
    </row>
    <row r="3450" spans="1:1" x14ac:dyDescent="0.2">
      <c r="A3450" s="143">
        <v>159</v>
      </c>
    </row>
    <row r="3451" spans="1:1" x14ac:dyDescent="0.2">
      <c r="A3451" s="143">
        <v>425</v>
      </c>
    </row>
    <row r="3452" spans="1:1" x14ac:dyDescent="0.2">
      <c r="A3452" s="143">
        <v>16</v>
      </c>
    </row>
    <row r="3453" spans="1:1" x14ac:dyDescent="0.2">
      <c r="A3453" s="143">
        <v>173</v>
      </c>
    </row>
    <row r="3454" spans="1:1" x14ac:dyDescent="0.2">
      <c r="A3454" s="143">
        <v>34</v>
      </c>
    </row>
    <row r="3455" spans="1:1" x14ac:dyDescent="0.2">
      <c r="A3455" s="143">
        <v>149</v>
      </c>
    </row>
    <row r="3456" spans="1:1" x14ac:dyDescent="0.2">
      <c r="A3456" s="143">
        <v>378</v>
      </c>
    </row>
    <row r="3457" spans="1:1" x14ac:dyDescent="0.2">
      <c r="A3457" s="143">
        <v>69</v>
      </c>
    </row>
    <row r="3458" spans="1:1" x14ac:dyDescent="0.2">
      <c r="A3458" s="143">
        <v>479</v>
      </c>
    </row>
    <row r="3459" spans="1:1" x14ac:dyDescent="0.2">
      <c r="A3459" s="143">
        <v>12</v>
      </c>
    </row>
    <row r="3460" spans="1:1" x14ac:dyDescent="0.2">
      <c r="A3460" s="143">
        <v>144</v>
      </c>
    </row>
    <row r="3461" spans="1:1" x14ac:dyDescent="0.2">
      <c r="A3461" s="143">
        <v>850</v>
      </c>
    </row>
    <row r="3462" spans="1:1" x14ac:dyDescent="0.2">
      <c r="A3462" s="143">
        <v>116</v>
      </c>
    </row>
    <row r="3463" spans="1:1" x14ac:dyDescent="0.2">
      <c r="A3463" s="143">
        <v>121</v>
      </c>
    </row>
    <row r="3464" spans="1:1" x14ac:dyDescent="0.2">
      <c r="A3464" s="143">
        <v>300</v>
      </c>
    </row>
    <row r="3465" spans="1:1" x14ac:dyDescent="0.2">
      <c r="A3465" s="143">
        <v>11</v>
      </c>
    </row>
    <row r="3466" spans="1:1" x14ac:dyDescent="0.2">
      <c r="A3466" s="143">
        <v>37</v>
      </c>
    </row>
    <row r="3467" spans="1:1" x14ac:dyDescent="0.2">
      <c r="A3467" s="143">
        <v>80</v>
      </c>
    </row>
    <row r="3468" spans="1:1" x14ac:dyDescent="0.2">
      <c r="A3468" s="143">
        <v>146</v>
      </c>
    </row>
    <row r="3469" spans="1:1" x14ac:dyDescent="0.2">
      <c r="A3469" s="143">
        <v>471</v>
      </c>
    </row>
    <row r="3470" spans="1:1" x14ac:dyDescent="0.2">
      <c r="A3470" s="143">
        <v>52</v>
      </c>
    </row>
    <row r="3471" spans="1:1" x14ac:dyDescent="0.2">
      <c r="A3471" s="143">
        <v>131</v>
      </c>
    </row>
    <row r="3472" spans="1:1" x14ac:dyDescent="0.2">
      <c r="A3472" s="143">
        <v>339</v>
      </c>
    </row>
    <row r="3473" spans="1:1" x14ac:dyDescent="0.2">
      <c r="A3473" s="143">
        <v>67</v>
      </c>
    </row>
    <row r="3474" spans="1:1" x14ac:dyDescent="0.2">
      <c r="A3474" s="143">
        <v>451</v>
      </c>
    </row>
    <row r="3475" spans="1:1" x14ac:dyDescent="0.2">
      <c r="A3475" s="143">
        <v>425</v>
      </c>
    </row>
    <row r="3476" spans="1:1" x14ac:dyDescent="0.2">
      <c r="A3476" s="143">
        <v>99</v>
      </c>
    </row>
    <row r="3477" spans="1:1" x14ac:dyDescent="0.2">
      <c r="A3477" s="143">
        <v>394</v>
      </c>
    </row>
    <row r="3478" spans="1:1" x14ac:dyDescent="0.2">
      <c r="A3478" s="143">
        <v>81</v>
      </c>
    </row>
    <row r="3479" spans="1:1" x14ac:dyDescent="0.2">
      <c r="A3479" s="143">
        <v>134</v>
      </c>
    </row>
    <row r="3480" spans="1:1" x14ac:dyDescent="0.2">
      <c r="A3480" s="143">
        <v>384</v>
      </c>
    </row>
    <row r="3481" spans="1:1" x14ac:dyDescent="0.2">
      <c r="A3481" s="143">
        <v>415</v>
      </c>
    </row>
    <row r="3482" spans="1:1" x14ac:dyDescent="0.2">
      <c r="A3482" s="143">
        <v>55</v>
      </c>
    </row>
    <row r="3483" spans="1:1" x14ac:dyDescent="0.2">
      <c r="A3483" s="143">
        <v>46</v>
      </c>
    </row>
    <row r="3484" spans="1:1" x14ac:dyDescent="0.2">
      <c r="A3484" s="143">
        <v>419</v>
      </c>
    </row>
    <row r="3485" spans="1:1" x14ac:dyDescent="0.2">
      <c r="A3485" s="143">
        <v>477</v>
      </c>
    </row>
    <row r="3486" spans="1:1" x14ac:dyDescent="0.2">
      <c r="A3486" s="143">
        <v>442</v>
      </c>
    </row>
    <row r="3487" spans="1:1" x14ac:dyDescent="0.2">
      <c r="A3487" s="143">
        <v>760</v>
      </c>
    </row>
    <row r="3488" spans="1:1" x14ac:dyDescent="0.2">
      <c r="A3488" s="143">
        <v>81</v>
      </c>
    </row>
    <row r="3489" spans="1:1" x14ac:dyDescent="0.2">
      <c r="A3489" s="143">
        <v>485</v>
      </c>
    </row>
    <row r="3490" spans="1:1" x14ac:dyDescent="0.2">
      <c r="A3490" s="143">
        <v>2263</v>
      </c>
    </row>
    <row r="3491" spans="1:1" x14ac:dyDescent="0.2">
      <c r="A3491" s="143">
        <v>54</v>
      </c>
    </row>
    <row r="3492" spans="1:1" x14ac:dyDescent="0.2">
      <c r="A3492" s="143">
        <v>41</v>
      </c>
    </row>
    <row r="3493" spans="1:1" x14ac:dyDescent="0.2">
      <c r="A3493" s="143">
        <v>41</v>
      </c>
    </row>
    <row r="3494" spans="1:1" x14ac:dyDescent="0.2">
      <c r="A3494" s="143">
        <v>103</v>
      </c>
    </row>
    <row r="3495" spans="1:1" x14ac:dyDescent="0.2">
      <c r="A3495" s="143">
        <v>458</v>
      </c>
    </row>
    <row r="3496" spans="1:1" x14ac:dyDescent="0.2">
      <c r="A3496" s="143">
        <v>141</v>
      </c>
    </row>
    <row r="3497" spans="1:1" x14ac:dyDescent="0.2">
      <c r="A3497" s="143">
        <v>52</v>
      </c>
    </row>
    <row r="3498" spans="1:1" x14ac:dyDescent="0.2">
      <c r="A3498" s="143">
        <v>69</v>
      </c>
    </row>
    <row r="3499" spans="1:1" x14ac:dyDescent="0.2">
      <c r="A3499" s="143">
        <v>58</v>
      </c>
    </row>
    <row r="3500" spans="1:1" x14ac:dyDescent="0.2">
      <c r="A3500" s="143">
        <v>292</v>
      </c>
    </row>
    <row r="3501" spans="1:1" x14ac:dyDescent="0.2">
      <c r="A3501" s="143">
        <v>27</v>
      </c>
    </row>
    <row r="3502" spans="1:1" x14ac:dyDescent="0.2">
      <c r="A3502" s="143">
        <v>166</v>
      </c>
    </row>
    <row r="3503" spans="1:1" x14ac:dyDescent="0.2">
      <c r="A3503" s="143">
        <v>423</v>
      </c>
    </row>
    <row r="3504" spans="1:1" x14ac:dyDescent="0.2">
      <c r="A3504" s="143">
        <v>88</v>
      </c>
    </row>
    <row r="3505" spans="1:1" x14ac:dyDescent="0.2">
      <c r="A3505" s="143">
        <v>351</v>
      </c>
    </row>
    <row r="3506" spans="1:1" x14ac:dyDescent="0.2">
      <c r="A3506" s="143">
        <v>429</v>
      </c>
    </row>
    <row r="3507" spans="1:1" x14ac:dyDescent="0.2">
      <c r="A3507" s="143">
        <v>36</v>
      </c>
    </row>
    <row r="3508" spans="1:1" x14ac:dyDescent="0.2">
      <c r="A3508" s="143">
        <v>113</v>
      </c>
    </row>
    <row r="3509" spans="1:1" x14ac:dyDescent="0.2">
      <c r="A3509" s="143">
        <v>209</v>
      </c>
    </row>
    <row r="3510" spans="1:1" x14ac:dyDescent="0.2">
      <c r="A3510" s="143">
        <v>207</v>
      </c>
    </row>
    <row r="3511" spans="1:1" x14ac:dyDescent="0.2">
      <c r="A3511" s="143">
        <v>183</v>
      </c>
    </row>
    <row r="3512" spans="1:1" x14ac:dyDescent="0.2">
      <c r="A3512" s="143">
        <v>50</v>
      </c>
    </row>
    <row r="3513" spans="1:1" x14ac:dyDescent="0.2">
      <c r="A3513" s="143">
        <v>412</v>
      </c>
    </row>
    <row r="3514" spans="1:1" x14ac:dyDescent="0.2">
      <c r="A3514" s="143">
        <v>91</v>
      </c>
    </row>
    <row r="3515" spans="1:1" x14ac:dyDescent="0.2">
      <c r="A3515" s="143">
        <v>474</v>
      </c>
    </row>
    <row r="3516" spans="1:1" x14ac:dyDescent="0.2">
      <c r="A3516" s="143">
        <v>867</v>
      </c>
    </row>
    <row r="3517" spans="1:1" x14ac:dyDescent="0.2">
      <c r="A3517" s="143">
        <v>600</v>
      </c>
    </row>
    <row r="3518" spans="1:1" x14ac:dyDescent="0.2">
      <c r="A3518" s="143">
        <v>137</v>
      </c>
    </row>
    <row r="3519" spans="1:1" x14ac:dyDescent="0.2">
      <c r="A3519" s="143">
        <v>53</v>
      </c>
    </row>
    <row r="3520" spans="1:1" x14ac:dyDescent="0.2">
      <c r="A3520" s="143">
        <v>130</v>
      </c>
    </row>
    <row r="3521" spans="1:1" x14ac:dyDescent="0.2">
      <c r="A3521" s="143">
        <v>42</v>
      </c>
    </row>
    <row r="3522" spans="1:1" x14ac:dyDescent="0.2">
      <c r="A3522" s="143">
        <v>377</v>
      </c>
    </row>
    <row r="3523" spans="1:1" x14ac:dyDescent="0.2">
      <c r="A3523" s="143">
        <v>86</v>
      </c>
    </row>
    <row r="3524" spans="1:1" x14ac:dyDescent="0.2">
      <c r="A3524" s="143">
        <v>3141</v>
      </c>
    </row>
    <row r="3525" spans="1:1" x14ac:dyDescent="0.2">
      <c r="A3525" s="143">
        <v>130</v>
      </c>
    </row>
    <row r="3526" spans="1:1" x14ac:dyDescent="0.2">
      <c r="A3526" s="143">
        <v>80</v>
      </c>
    </row>
    <row r="3527" spans="1:1" x14ac:dyDescent="0.2">
      <c r="A3527" s="143">
        <v>60</v>
      </c>
    </row>
    <row r="3528" spans="1:1" x14ac:dyDescent="0.2">
      <c r="A3528" s="143">
        <v>490</v>
      </c>
    </row>
    <row r="3529" spans="1:1" x14ac:dyDescent="0.2">
      <c r="A3529" s="143">
        <v>326</v>
      </c>
    </row>
    <row r="3530" spans="1:1" x14ac:dyDescent="0.2">
      <c r="A3530" s="143">
        <v>138</v>
      </c>
    </row>
    <row r="3531" spans="1:1" x14ac:dyDescent="0.2">
      <c r="A3531" s="143">
        <v>37</v>
      </c>
    </row>
    <row r="3532" spans="1:1" x14ac:dyDescent="0.2">
      <c r="A3532" s="143">
        <v>71</v>
      </c>
    </row>
    <row r="3533" spans="1:1" x14ac:dyDescent="0.2">
      <c r="A3533" s="143">
        <v>89</v>
      </c>
    </row>
    <row r="3534" spans="1:1" x14ac:dyDescent="0.2">
      <c r="A3534" s="143">
        <v>472</v>
      </c>
    </row>
    <row r="3535" spans="1:1" x14ac:dyDescent="0.2">
      <c r="A3535" s="143">
        <v>286</v>
      </c>
    </row>
    <row r="3536" spans="1:1" x14ac:dyDescent="0.2">
      <c r="A3536" s="143">
        <v>72</v>
      </c>
    </row>
    <row r="3537" spans="1:1" x14ac:dyDescent="0.2">
      <c r="A3537" s="143">
        <v>48</v>
      </c>
    </row>
    <row r="3538" spans="1:1" x14ac:dyDescent="0.2">
      <c r="A3538" s="143">
        <v>373</v>
      </c>
    </row>
    <row r="3539" spans="1:1" x14ac:dyDescent="0.2">
      <c r="A3539" s="143">
        <v>566</v>
      </c>
    </row>
    <row r="3540" spans="1:1" x14ac:dyDescent="0.2">
      <c r="A3540" s="143">
        <v>27</v>
      </c>
    </row>
    <row r="3541" spans="1:1" x14ac:dyDescent="0.2">
      <c r="A3541" s="143">
        <v>218</v>
      </c>
    </row>
    <row r="3542" spans="1:1" x14ac:dyDescent="0.2">
      <c r="A3542" s="143">
        <v>34</v>
      </c>
    </row>
    <row r="3543" spans="1:1" x14ac:dyDescent="0.2">
      <c r="A3543" s="143">
        <v>476</v>
      </c>
    </row>
    <row r="3544" spans="1:1" x14ac:dyDescent="0.2">
      <c r="A3544" s="143">
        <v>452</v>
      </c>
    </row>
    <row r="3545" spans="1:1" x14ac:dyDescent="0.2">
      <c r="A3545" s="143">
        <v>166</v>
      </c>
    </row>
    <row r="3546" spans="1:1" x14ac:dyDescent="0.2">
      <c r="A3546" s="143">
        <v>254</v>
      </c>
    </row>
    <row r="3547" spans="1:1" x14ac:dyDescent="0.2">
      <c r="A3547" s="143">
        <v>385</v>
      </c>
    </row>
    <row r="3548" spans="1:1" x14ac:dyDescent="0.2">
      <c r="A3548" s="143">
        <v>157</v>
      </c>
    </row>
    <row r="3549" spans="1:1" x14ac:dyDescent="0.2">
      <c r="A3549" s="143">
        <v>302</v>
      </c>
    </row>
    <row r="3550" spans="1:1" x14ac:dyDescent="0.2">
      <c r="A3550" s="143">
        <v>113</v>
      </c>
    </row>
    <row r="3551" spans="1:1" x14ac:dyDescent="0.2">
      <c r="A3551" s="143">
        <v>416</v>
      </c>
    </row>
    <row r="3552" spans="1:1" x14ac:dyDescent="0.2">
      <c r="A3552" s="143">
        <v>140</v>
      </c>
    </row>
    <row r="3553" spans="1:1" x14ac:dyDescent="0.2">
      <c r="A3553" s="143">
        <v>567</v>
      </c>
    </row>
    <row r="3554" spans="1:1" x14ac:dyDescent="0.2">
      <c r="A3554" s="143">
        <v>764</v>
      </c>
    </row>
    <row r="3555" spans="1:1" x14ac:dyDescent="0.2">
      <c r="A3555" s="143">
        <v>2122</v>
      </c>
    </row>
    <row r="3556" spans="1:1" x14ac:dyDescent="0.2">
      <c r="A3556" s="143">
        <v>427</v>
      </c>
    </row>
    <row r="3557" spans="1:1" x14ac:dyDescent="0.2">
      <c r="A3557" s="143">
        <v>19</v>
      </c>
    </row>
    <row r="3558" spans="1:1" x14ac:dyDescent="0.2">
      <c r="A3558" s="143">
        <v>87</v>
      </c>
    </row>
    <row r="3559" spans="1:1" x14ac:dyDescent="0.2">
      <c r="A3559" s="143">
        <v>110</v>
      </c>
    </row>
    <row r="3560" spans="1:1" x14ac:dyDescent="0.2">
      <c r="A3560" s="143">
        <v>456</v>
      </c>
    </row>
    <row r="3561" spans="1:1" x14ac:dyDescent="0.2">
      <c r="A3561" s="143">
        <v>3935</v>
      </c>
    </row>
    <row r="3562" spans="1:1" x14ac:dyDescent="0.2">
      <c r="A3562" s="143">
        <v>444</v>
      </c>
    </row>
    <row r="3563" spans="1:1" x14ac:dyDescent="0.2">
      <c r="A3563" s="143">
        <v>65</v>
      </c>
    </row>
    <row r="3564" spans="1:1" x14ac:dyDescent="0.2">
      <c r="A3564" s="143">
        <v>24</v>
      </c>
    </row>
    <row r="3565" spans="1:1" x14ac:dyDescent="0.2">
      <c r="A3565" s="143">
        <v>62</v>
      </c>
    </row>
    <row r="3566" spans="1:1" x14ac:dyDescent="0.2">
      <c r="A3566" s="143">
        <v>369</v>
      </c>
    </row>
    <row r="3567" spans="1:1" x14ac:dyDescent="0.2">
      <c r="A3567" s="143">
        <v>213</v>
      </c>
    </row>
    <row r="3568" spans="1:1" x14ac:dyDescent="0.2">
      <c r="A3568" s="143">
        <v>57</v>
      </c>
    </row>
    <row r="3569" spans="1:1" x14ac:dyDescent="0.2">
      <c r="A3569" s="143">
        <v>489</v>
      </c>
    </row>
    <row r="3570" spans="1:1" x14ac:dyDescent="0.2">
      <c r="A3570" s="143">
        <v>81</v>
      </c>
    </row>
    <row r="3571" spans="1:1" x14ac:dyDescent="0.2">
      <c r="A3571" s="143">
        <v>170</v>
      </c>
    </row>
    <row r="3572" spans="1:1" x14ac:dyDescent="0.2">
      <c r="A3572" s="143">
        <v>1254</v>
      </c>
    </row>
    <row r="3573" spans="1:1" x14ac:dyDescent="0.2">
      <c r="A3573" s="143">
        <v>69</v>
      </c>
    </row>
    <row r="3574" spans="1:1" x14ac:dyDescent="0.2">
      <c r="A3574" s="143">
        <v>108</v>
      </c>
    </row>
    <row r="3575" spans="1:1" x14ac:dyDescent="0.2">
      <c r="A3575" s="143">
        <v>68</v>
      </c>
    </row>
    <row r="3576" spans="1:1" x14ac:dyDescent="0.2">
      <c r="A3576" s="143">
        <v>88</v>
      </c>
    </row>
    <row r="3577" spans="1:1" x14ac:dyDescent="0.2">
      <c r="A3577" s="143">
        <v>94</v>
      </c>
    </row>
    <row r="3578" spans="1:1" x14ac:dyDescent="0.2">
      <c r="A3578" s="143">
        <v>105</v>
      </c>
    </row>
    <row r="3579" spans="1:1" x14ac:dyDescent="0.2">
      <c r="A3579" s="143">
        <v>428</v>
      </c>
    </row>
    <row r="3580" spans="1:1" x14ac:dyDescent="0.2">
      <c r="A3580" s="143">
        <v>93</v>
      </c>
    </row>
    <row r="3581" spans="1:1" x14ac:dyDescent="0.2">
      <c r="A3581" s="143">
        <v>97</v>
      </c>
    </row>
    <row r="3582" spans="1:1" x14ac:dyDescent="0.2">
      <c r="A3582" s="143">
        <v>382</v>
      </c>
    </row>
    <row r="3583" spans="1:1" x14ac:dyDescent="0.2">
      <c r="A3583" s="143">
        <v>434</v>
      </c>
    </row>
    <row r="3584" spans="1:1" x14ac:dyDescent="0.2">
      <c r="A3584" s="143">
        <v>215</v>
      </c>
    </row>
    <row r="3585" spans="1:1" x14ac:dyDescent="0.2">
      <c r="A3585" s="143">
        <v>3567</v>
      </c>
    </row>
    <row r="3586" spans="1:1" x14ac:dyDescent="0.2">
      <c r="A3586" s="143">
        <v>148</v>
      </c>
    </row>
    <row r="3587" spans="1:1" x14ac:dyDescent="0.2">
      <c r="A3587" s="143">
        <v>618</v>
      </c>
    </row>
    <row r="3588" spans="1:1" x14ac:dyDescent="0.2">
      <c r="A3588" s="143">
        <v>154</v>
      </c>
    </row>
    <row r="3589" spans="1:1" x14ac:dyDescent="0.2">
      <c r="A3589" s="143">
        <v>124</v>
      </c>
    </row>
    <row r="3590" spans="1:1" x14ac:dyDescent="0.2">
      <c r="A3590" s="143">
        <v>188</v>
      </c>
    </row>
    <row r="3591" spans="1:1" x14ac:dyDescent="0.2">
      <c r="A3591" s="143">
        <v>32</v>
      </c>
    </row>
    <row r="3592" spans="1:1" x14ac:dyDescent="0.2">
      <c r="A3592" s="143">
        <v>147</v>
      </c>
    </row>
    <row r="3593" spans="1:1" x14ac:dyDescent="0.2">
      <c r="A3593" s="143">
        <v>112</v>
      </c>
    </row>
    <row r="3594" spans="1:1" x14ac:dyDescent="0.2">
      <c r="A3594" s="143">
        <v>3</v>
      </c>
    </row>
    <row r="3595" spans="1:1" x14ac:dyDescent="0.2">
      <c r="A3595" s="143">
        <v>446</v>
      </c>
    </row>
    <row r="3596" spans="1:1" x14ac:dyDescent="0.2">
      <c r="A3596" s="143">
        <v>1349</v>
      </c>
    </row>
    <row r="3597" spans="1:1" x14ac:dyDescent="0.2">
      <c r="A3597" s="143">
        <v>20</v>
      </c>
    </row>
    <row r="3598" spans="1:1" x14ac:dyDescent="0.2">
      <c r="A3598" s="143">
        <v>43</v>
      </c>
    </row>
    <row r="3599" spans="1:1" x14ac:dyDescent="0.2">
      <c r="A3599" s="143">
        <v>75</v>
      </c>
    </row>
    <row r="3600" spans="1:1" x14ac:dyDescent="0.2">
      <c r="A3600" s="143">
        <v>436</v>
      </c>
    </row>
    <row r="3601" spans="1:1" x14ac:dyDescent="0.2">
      <c r="A3601" s="143">
        <v>864</v>
      </c>
    </row>
    <row r="3602" spans="1:1" x14ac:dyDescent="0.2">
      <c r="A3602" s="143">
        <v>1494</v>
      </c>
    </row>
    <row r="3603" spans="1:1" x14ac:dyDescent="0.2">
      <c r="A3603" s="143">
        <v>258</v>
      </c>
    </row>
    <row r="3604" spans="1:1" x14ac:dyDescent="0.2">
      <c r="A3604" s="143">
        <v>299</v>
      </c>
    </row>
    <row r="3605" spans="1:1" x14ac:dyDescent="0.2">
      <c r="A3605" s="143">
        <v>51</v>
      </c>
    </row>
    <row r="3606" spans="1:1" x14ac:dyDescent="0.2">
      <c r="A3606" s="143">
        <v>52</v>
      </c>
    </row>
    <row r="3607" spans="1:1" x14ac:dyDescent="0.2">
      <c r="A3607" s="143">
        <v>38</v>
      </c>
    </row>
    <row r="3608" spans="1:1" x14ac:dyDescent="0.2">
      <c r="A3608" s="143">
        <v>62</v>
      </c>
    </row>
    <row r="3609" spans="1:1" x14ac:dyDescent="0.2">
      <c r="A3609" s="143">
        <v>450</v>
      </c>
    </row>
    <row r="3610" spans="1:1" x14ac:dyDescent="0.2">
      <c r="A3610" s="143">
        <v>75</v>
      </c>
    </row>
    <row r="3611" spans="1:1" x14ac:dyDescent="0.2">
      <c r="A3611" s="143">
        <v>135</v>
      </c>
    </row>
    <row r="3612" spans="1:1" x14ac:dyDescent="0.2">
      <c r="A3612" s="143">
        <v>172</v>
      </c>
    </row>
    <row r="3613" spans="1:1" x14ac:dyDescent="0.2">
      <c r="A3613" s="143">
        <v>8</v>
      </c>
    </row>
    <row r="3614" spans="1:1" x14ac:dyDescent="0.2">
      <c r="A3614" s="143">
        <v>176</v>
      </c>
    </row>
    <row r="3615" spans="1:1" x14ac:dyDescent="0.2">
      <c r="A3615" s="143">
        <v>418</v>
      </c>
    </row>
    <row r="3616" spans="1:1" x14ac:dyDescent="0.2">
      <c r="A3616" s="143">
        <v>306</v>
      </c>
    </row>
    <row r="3617" spans="1:1" x14ac:dyDescent="0.2">
      <c r="A3617" s="143">
        <v>457</v>
      </c>
    </row>
    <row r="3618" spans="1:1" x14ac:dyDescent="0.2">
      <c r="A3618" s="143">
        <v>83</v>
      </c>
    </row>
    <row r="3619" spans="1:1" x14ac:dyDescent="0.2">
      <c r="A3619" s="143">
        <v>352</v>
      </c>
    </row>
    <row r="3620" spans="1:1" x14ac:dyDescent="0.2">
      <c r="A3620" s="143">
        <v>82</v>
      </c>
    </row>
    <row r="3621" spans="1:1" x14ac:dyDescent="0.2">
      <c r="A3621" s="143">
        <v>83</v>
      </c>
    </row>
    <row r="3622" spans="1:1" x14ac:dyDescent="0.2">
      <c r="A3622" s="143">
        <v>20</v>
      </c>
    </row>
    <row r="3623" spans="1:1" x14ac:dyDescent="0.2">
      <c r="A3623" s="143">
        <v>23</v>
      </c>
    </row>
    <row r="3624" spans="1:1" x14ac:dyDescent="0.2">
      <c r="A3624" s="143">
        <v>391</v>
      </c>
    </row>
    <row r="3625" spans="1:1" x14ac:dyDescent="0.2">
      <c r="A3625" s="143">
        <v>456</v>
      </c>
    </row>
    <row r="3626" spans="1:1" x14ac:dyDescent="0.2">
      <c r="A3626" s="143">
        <v>92</v>
      </c>
    </row>
    <row r="3627" spans="1:1" x14ac:dyDescent="0.2">
      <c r="A3627" s="143">
        <v>9</v>
      </c>
    </row>
    <row r="3628" spans="1:1" x14ac:dyDescent="0.2">
      <c r="A3628" s="143">
        <v>42</v>
      </c>
    </row>
    <row r="3629" spans="1:1" x14ac:dyDescent="0.2">
      <c r="A3629" s="143">
        <v>59</v>
      </c>
    </row>
    <row r="3630" spans="1:1" x14ac:dyDescent="0.2">
      <c r="A3630" s="143">
        <v>350</v>
      </c>
    </row>
    <row r="3631" spans="1:1" x14ac:dyDescent="0.2">
      <c r="A3631" s="143">
        <v>2</v>
      </c>
    </row>
    <row r="3632" spans="1:1" x14ac:dyDescent="0.2">
      <c r="A3632" s="143">
        <v>81</v>
      </c>
    </row>
    <row r="3633" spans="1:1" x14ac:dyDescent="0.2">
      <c r="A3633" s="143">
        <v>19</v>
      </c>
    </row>
    <row r="3634" spans="1:1" x14ac:dyDescent="0.2">
      <c r="A3634" s="143">
        <v>86</v>
      </c>
    </row>
    <row r="3635" spans="1:1" x14ac:dyDescent="0.2">
      <c r="A3635" s="143">
        <v>364</v>
      </c>
    </row>
    <row r="3636" spans="1:1" x14ac:dyDescent="0.2">
      <c r="A3636" s="143">
        <v>207</v>
      </c>
    </row>
    <row r="3637" spans="1:1" x14ac:dyDescent="0.2">
      <c r="A3637" s="143">
        <v>414</v>
      </c>
    </row>
    <row r="3638" spans="1:1" x14ac:dyDescent="0.2">
      <c r="A3638" s="143">
        <v>426</v>
      </c>
    </row>
    <row r="3639" spans="1:1" x14ac:dyDescent="0.2">
      <c r="A3639" s="143">
        <v>1598</v>
      </c>
    </row>
    <row r="3640" spans="1:1" x14ac:dyDescent="0.2">
      <c r="A3640" s="143">
        <v>139</v>
      </c>
    </row>
    <row r="3641" spans="1:1" x14ac:dyDescent="0.2">
      <c r="A3641" s="143">
        <v>146</v>
      </c>
    </row>
    <row r="3642" spans="1:1" x14ac:dyDescent="0.2">
      <c r="A3642" s="143">
        <v>19</v>
      </c>
    </row>
    <row r="3643" spans="1:1" x14ac:dyDescent="0.2">
      <c r="A3643" s="143">
        <v>18</v>
      </c>
    </row>
    <row r="3644" spans="1:1" x14ac:dyDescent="0.2">
      <c r="A3644" s="143">
        <v>600</v>
      </c>
    </row>
    <row r="3645" spans="1:1" x14ac:dyDescent="0.2">
      <c r="A3645" s="143">
        <v>63</v>
      </c>
    </row>
    <row r="3646" spans="1:1" x14ac:dyDescent="0.2">
      <c r="A3646" s="143">
        <v>368</v>
      </c>
    </row>
    <row r="3647" spans="1:1" x14ac:dyDescent="0.2">
      <c r="A3647" s="143">
        <v>400</v>
      </c>
    </row>
    <row r="3648" spans="1:1" x14ac:dyDescent="0.2">
      <c r="A3648" s="143">
        <v>439</v>
      </c>
    </row>
    <row r="3649" spans="1:1" x14ac:dyDescent="0.2">
      <c r="A3649" s="143">
        <v>168</v>
      </c>
    </row>
    <row r="3650" spans="1:1" x14ac:dyDescent="0.2">
      <c r="A3650" s="143">
        <v>199</v>
      </c>
    </row>
    <row r="3651" spans="1:1" x14ac:dyDescent="0.2">
      <c r="A3651" s="143">
        <v>412</v>
      </c>
    </row>
    <row r="3652" spans="1:1" x14ac:dyDescent="0.2">
      <c r="A3652" s="143">
        <v>43</v>
      </c>
    </row>
    <row r="3653" spans="1:1" x14ac:dyDescent="0.2">
      <c r="A3653" s="143">
        <v>119</v>
      </c>
    </row>
    <row r="3654" spans="1:1" x14ac:dyDescent="0.2">
      <c r="A3654" s="143">
        <v>57</v>
      </c>
    </row>
    <row r="3655" spans="1:1" x14ac:dyDescent="0.2">
      <c r="A3655" s="143">
        <v>68</v>
      </c>
    </row>
    <row r="3656" spans="1:1" x14ac:dyDescent="0.2">
      <c r="A3656" s="143">
        <v>438</v>
      </c>
    </row>
    <row r="3657" spans="1:1" x14ac:dyDescent="0.2">
      <c r="A3657" s="143">
        <v>137</v>
      </c>
    </row>
    <row r="3658" spans="1:1" x14ac:dyDescent="0.2">
      <c r="A3658" s="143">
        <v>425</v>
      </c>
    </row>
    <row r="3659" spans="1:1" x14ac:dyDescent="0.2">
      <c r="A3659" s="143">
        <v>274</v>
      </c>
    </row>
    <row r="3660" spans="1:1" x14ac:dyDescent="0.2">
      <c r="A3660" s="143">
        <v>82</v>
      </c>
    </row>
    <row r="3661" spans="1:1" x14ac:dyDescent="0.2">
      <c r="A3661" s="143">
        <v>339</v>
      </c>
    </row>
    <row r="3662" spans="1:1" x14ac:dyDescent="0.2">
      <c r="A3662" s="143">
        <v>29</v>
      </c>
    </row>
    <row r="3663" spans="1:1" x14ac:dyDescent="0.2">
      <c r="A3663" s="143">
        <v>129</v>
      </c>
    </row>
    <row r="3664" spans="1:1" x14ac:dyDescent="0.2">
      <c r="A3664" s="143">
        <v>22</v>
      </c>
    </row>
    <row r="3665" spans="1:1" x14ac:dyDescent="0.2">
      <c r="A3665" s="143">
        <v>147</v>
      </c>
    </row>
    <row r="3666" spans="1:1" x14ac:dyDescent="0.2">
      <c r="A3666" s="143">
        <v>140</v>
      </c>
    </row>
    <row r="3667" spans="1:1" x14ac:dyDescent="0.2">
      <c r="A3667" s="143">
        <v>140</v>
      </c>
    </row>
    <row r="3668" spans="1:1" x14ac:dyDescent="0.2">
      <c r="A3668" s="143">
        <v>61</v>
      </c>
    </row>
    <row r="3669" spans="1:1" x14ac:dyDescent="0.2">
      <c r="A3669" s="143">
        <v>64</v>
      </c>
    </row>
    <row r="3670" spans="1:1" x14ac:dyDescent="0.2">
      <c r="A3670" s="143">
        <v>369</v>
      </c>
    </row>
    <row r="3671" spans="1:1" x14ac:dyDescent="0.2">
      <c r="A3671" s="143">
        <v>88</v>
      </c>
    </row>
    <row r="3672" spans="1:1" x14ac:dyDescent="0.2">
      <c r="A3672" s="143">
        <v>44</v>
      </c>
    </row>
    <row r="3673" spans="1:1" x14ac:dyDescent="0.2">
      <c r="A3673" s="143">
        <v>4</v>
      </c>
    </row>
    <row r="3674" spans="1:1" x14ac:dyDescent="0.2">
      <c r="A3674" s="143">
        <v>69</v>
      </c>
    </row>
    <row r="3675" spans="1:1" x14ac:dyDescent="0.2">
      <c r="A3675" s="143">
        <v>698</v>
      </c>
    </row>
    <row r="3676" spans="1:1" x14ac:dyDescent="0.2">
      <c r="A3676" s="143">
        <v>56</v>
      </c>
    </row>
    <row r="3677" spans="1:1" x14ac:dyDescent="0.2">
      <c r="A3677" s="143">
        <v>153</v>
      </c>
    </row>
    <row r="3678" spans="1:1" x14ac:dyDescent="0.2">
      <c r="A3678" s="143">
        <v>90</v>
      </c>
    </row>
    <row r="3679" spans="1:1" x14ac:dyDescent="0.2">
      <c r="A3679" s="143">
        <v>51</v>
      </c>
    </row>
    <row r="3680" spans="1:1" x14ac:dyDescent="0.2">
      <c r="A3680" s="143">
        <v>399</v>
      </c>
    </row>
    <row r="3681" spans="1:1" x14ac:dyDescent="0.2">
      <c r="A3681" s="143">
        <v>185</v>
      </c>
    </row>
    <row r="3682" spans="1:1" x14ac:dyDescent="0.2">
      <c r="A3682" s="143">
        <v>437</v>
      </c>
    </row>
    <row r="3683" spans="1:1" x14ac:dyDescent="0.2">
      <c r="A3683" s="143">
        <v>9</v>
      </c>
    </row>
    <row r="3684" spans="1:1" x14ac:dyDescent="0.2">
      <c r="A3684" s="143">
        <v>40</v>
      </c>
    </row>
    <row r="3685" spans="1:1" x14ac:dyDescent="0.2">
      <c r="A3685" s="143">
        <v>125</v>
      </c>
    </row>
    <row r="3686" spans="1:1" x14ac:dyDescent="0.2">
      <c r="A3686" s="143">
        <v>490</v>
      </c>
    </row>
    <row r="3687" spans="1:1" x14ac:dyDescent="0.2">
      <c r="A3687" s="143">
        <v>18</v>
      </c>
    </row>
    <row r="3688" spans="1:1" x14ac:dyDescent="0.2">
      <c r="A3688" s="143">
        <v>21</v>
      </c>
    </row>
    <row r="3689" spans="1:1" x14ac:dyDescent="0.2">
      <c r="A3689" s="143">
        <v>55</v>
      </c>
    </row>
    <row r="3690" spans="1:1" x14ac:dyDescent="0.2">
      <c r="A3690" s="143">
        <v>227</v>
      </c>
    </row>
    <row r="3691" spans="1:1" x14ac:dyDescent="0.2">
      <c r="A3691" s="143">
        <v>434</v>
      </c>
    </row>
    <row r="3692" spans="1:1" x14ac:dyDescent="0.2">
      <c r="A3692" s="143">
        <v>105</v>
      </c>
    </row>
    <row r="3693" spans="1:1" x14ac:dyDescent="0.2">
      <c r="A3693" s="143">
        <v>410</v>
      </c>
    </row>
    <row r="3694" spans="1:1" x14ac:dyDescent="0.2">
      <c r="A3694" s="143">
        <v>430</v>
      </c>
    </row>
    <row r="3695" spans="1:1" x14ac:dyDescent="0.2">
      <c r="A3695" s="143">
        <v>497</v>
      </c>
    </row>
    <row r="3696" spans="1:1" x14ac:dyDescent="0.2">
      <c r="A3696" s="143">
        <v>69</v>
      </c>
    </row>
    <row r="3697" spans="1:1" x14ac:dyDescent="0.2">
      <c r="A3697" s="143">
        <v>141</v>
      </c>
    </row>
    <row r="3698" spans="1:1" x14ac:dyDescent="0.2">
      <c r="A3698" s="143">
        <v>450</v>
      </c>
    </row>
    <row r="3699" spans="1:1" x14ac:dyDescent="0.2">
      <c r="A3699" s="143">
        <v>51</v>
      </c>
    </row>
    <row r="3700" spans="1:1" x14ac:dyDescent="0.2">
      <c r="A3700" s="143">
        <v>450</v>
      </c>
    </row>
    <row r="3701" spans="1:1" x14ac:dyDescent="0.2">
      <c r="A3701" s="143">
        <v>369</v>
      </c>
    </row>
    <row r="3702" spans="1:1" x14ac:dyDescent="0.2">
      <c r="A3702" s="143">
        <v>98</v>
      </c>
    </row>
    <row r="3703" spans="1:1" x14ac:dyDescent="0.2">
      <c r="A3703" s="143">
        <v>374</v>
      </c>
    </row>
    <row r="3704" spans="1:1" x14ac:dyDescent="0.2">
      <c r="A3704" s="143">
        <v>75</v>
      </c>
    </row>
    <row r="3705" spans="1:1" x14ac:dyDescent="0.2">
      <c r="A3705" s="143">
        <v>111</v>
      </c>
    </row>
    <row r="3706" spans="1:1" x14ac:dyDescent="0.2">
      <c r="A3706" s="143">
        <v>176</v>
      </c>
    </row>
    <row r="3707" spans="1:1" x14ac:dyDescent="0.2">
      <c r="A3707" s="143">
        <v>117</v>
      </c>
    </row>
    <row r="3708" spans="1:1" x14ac:dyDescent="0.2">
      <c r="A3708" s="143">
        <v>189</v>
      </c>
    </row>
    <row r="3709" spans="1:1" x14ac:dyDescent="0.2">
      <c r="A3709" s="143">
        <v>131</v>
      </c>
    </row>
    <row r="3710" spans="1:1" x14ac:dyDescent="0.2">
      <c r="A3710" s="143">
        <v>307</v>
      </c>
    </row>
    <row r="3711" spans="1:1" x14ac:dyDescent="0.2">
      <c r="A3711" s="143">
        <v>464</v>
      </c>
    </row>
    <row r="3712" spans="1:1" x14ac:dyDescent="0.2">
      <c r="A3712" s="143">
        <v>60</v>
      </c>
    </row>
    <row r="3713" spans="1:1" x14ac:dyDescent="0.2">
      <c r="A3713" s="143">
        <v>214</v>
      </c>
    </row>
    <row r="3714" spans="1:1" x14ac:dyDescent="0.2">
      <c r="A3714" s="143">
        <v>486</v>
      </c>
    </row>
    <row r="3715" spans="1:1" x14ac:dyDescent="0.2">
      <c r="A3715" s="143">
        <v>1793</v>
      </c>
    </row>
    <row r="3716" spans="1:1" x14ac:dyDescent="0.2">
      <c r="A3716" s="143">
        <v>96</v>
      </c>
    </row>
    <row r="3717" spans="1:1" x14ac:dyDescent="0.2">
      <c r="A3717" s="143">
        <v>106</v>
      </c>
    </row>
    <row r="3718" spans="1:1" x14ac:dyDescent="0.2">
      <c r="A3718" s="143">
        <v>116</v>
      </c>
    </row>
    <row r="3719" spans="1:1" x14ac:dyDescent="0.2">
      <c r="A3719" s="143">
        <v>43</v>
      </c>
    </row>
    <row r="3720" spans="1:1" x14ac:dyDescent="0.2">
      <c r="A3720" s="143">
        <v>2381</v>
      </c>
    </row>
    <row r="3721" spans="1:1" x14ac:dyDescent="0.2">
      <c r="A3721" s="143">
        <v>41</v>
      </c>
    </row>
    <row r="3722" spans="1:1" x14ac:dyDescent="0.2">
      <c r="A3722" s="143">
        <v>3292</v>
      </c>
    </row>
    <row r="3723" spans="1:1" x14ac:dyDescent="0.2">
      <c r="A3723" s="143">
        <v>6</v>
      </c>
    </row>
    <row r="3724" spans="1:1" x14ac:dyDescent="0.2">
      <c r="A3724" s="143">
        <v>383</v>
      </c>
    </row>
    <row r="3725" spans="1:1" x14ac:dyDescent="0.2">
      <c r="A3725" s="143">
        <v>135</v>
      </c>
    </row>
    <row r="3726" spans="1:1" x14ac:dyDescent="0.2">
      <c r="A3726" s="143">
        <v>3</v>
      </c>
    </row>
    <row r="3727" spans="1:1" x14ac:dyDescent="0.2">
      <c r="A3727" s="143">
        <v>71</v>
      </c>
    </row>
    <row r="3728" spans="1:1" x14ac:dyDescent="0.2">
      <c r="A3728" s="143">
        <v>96</v>
      </c>
    </row>
    <row r="3729" spans="1:1" x14ac:dyDescent="0.2">
      <c r="A3729" s="143">
        <v>103</v>
      </c>
    </row>
    <row r="3730" spans="1:1" x14ac:dyDescent="0.2">
      <c r="A3730" s="143">
        <v>80</v>
      </c>
    </row>
    <row r="3731" spans="1:1" x14ac:dyDescent="0.2">
      <c r="A3731" s="143">
        <v>61</v>
      </c>
    </row>
    <row r="3732" spans="1:1" x14ac:dyDescent="0.2">
      <c r="A3732" s="143">
        <v>115</v>
      </c>
    </row>
    <row r="3733" spans="1:1" x14ac:dyDescent="0.2">
      <c r="A3733" s="143">
        <v>421</v>
      </c>
    </row>
    <row r="3734" spans="1:1" x14ac:dyDescent="0.2">
      <c r="A3734" s="143">
        <v>445</v>
      </c>
    </row>
    <row r="3735" spans="1:1" x14ac:dyDescent="0.2">
      <c r="A3735" s="143">
        <v>31</v>
      </c>
    </row>
    <row r="3736" spans="1:1" x14ac:dyDescent="0.2">
      <c r="A3736" s="143">
        <v>85</v>
      </c>
    </row>
    <row r="3737" spans="1:1" x14ac:dyDescent="0.2">
      <c r="A3737" s="143">
        <v>551</v>
      </c>
    </row>
    <row r="3738" spans="1:1" x14ac:dyDescent="0.2">
      <c r="A3738" s="143">
        <v>100</v>
      </c>
    </row>
    <row r="3739" spans="1:1" x14ac:dyDescent="0.2">
      <c r="A3739" s="143">
        <v>105</v>
      </c>
    </row>
    <row r="3740" spans="1:1" x14ac:dyDescent="0.2">
      <c r="A3740" s="143">
        <v>29</v>
      </c>
    </row>
    <row r="3741" spans="1:1" x14ac:dyDescent="0.2">
      <c r="A3741" s="143">
        <v>14</v>
      </c>
    </row>
    <row r="3742" spans="1:1" x14ac:dyDescent="0.2">
      <c r="A3742" s="143">
        <v>364</v>
      </c>
    </row>
    <row r="3743" spans="1:1" x14ac:dyDescent="0.2">
      <c r="A3743" s="143">
        <v>498</v>
      </c>
    </row>
    <row r="3744" spans="1:1" x14ac:dyDescent="0.2">
      <c r="A3744" s="143">
        <v>46</v>
      </c>
    </row>
    <row r="3745" spans="1:1" x14ac:dyDescent="0.2">
      <c r="A3745" s="143">
        <v>82</v>
      </c>
    </row>
    <row r="3746" spans="1:1" x14ac:dyDescent="0.2">
      <c r="A3746" s="143">
        <v>140</v>
      </c>
    </row>
    <row r="3747" spans="1:1" x14ac:dyDescent="0.2">
      <c r="A3747" s="143">
        <v>465</v>
      </c>
    </row>
    <row r="3748" spans="1:1" x14ac:dyDescent="0.2">
      <c r="A3748" s="143">
        <v>393</v>
      </c>
    </row>
    <row r="3749" spans="1:1" x14ac:dyDescent="0.2">
      <c r="A3749" s="143">
        <v>84</v>
      </c>
    </row>
    <row r="3750" spans="1:1" x14ac:dyDescent="0.2">
      <c r="A3750" s="143">
        <v>90</v>
      </c>
    </row>
    <row r="3751" spans="1:1" x14ac:dyDescent="0.2">
      <c r="A3751" s="143">
        <v>410</v>
      </c>
    </row>
    <row r="3752" spans="1:1" x14ac:dyDescent="0.2">
      <c r="A3752" s="143">
        <v>3058</v>
      </c>
    </row>
    <row r="3753" spans="1:1" x14ac:dyDescent="0.2">
      <c r="A3753" s="143">
        <v>439</v>
      </c>
    </row>
    <row r="3754" spans="1:1" x14ac:dyDescent="0.2">
      <c r="A3754" s="143">
        <v>28</v>
      </c>
    </row>
    <row r="3755" spans="1:1" x14ac:dyDescent="0.2">
      <c r="A3755" s="143">
        <v>233</v>
      </c>
    </row>
    <row r="3756" spans="1:1" x14ac:dyDescent="0.2">
      <c r="A3756" s="143">
        <v>269</v>
      </c>
    </row>
    <row r="3757" spans="1:1" x14ac:dyDescent="0.2">
      <c r="A3757" s="143">
        <v>351</v>
      </c>
    </row>
    <row r="3758" spans="1:1" x14ac:dyDescent="0.2">
      <c r="A3758" s="143">
        <v>487</v>
      </c>
    </row>
    <row r="3759" spans="1:1" x14ac:dyDescent="0.2">
      <c r="A3759" s="143">
        <v>173</v>
      </c>
    </row>
    <row r="3760" spans="1:1" x14ac:dyDescent="0.2">
      <c r="A3760" s="143">
        <v>3271</v>
      </c>
    </row>
    <row r="3761" spans="1:1" x14ac:dyDescent="0.2">
      <c r="A3761" s="143">
        <v>445</v>
      </c>
    </row>
    <row r="3762" spans="1:1" x14ac:dyDescent="0.2">
      <c r="A3762" s="143">
        <v>70</v>
      </c>
    </row>
    <row r="3763" spans="1:1" x14ac:dyDescent="0.2">
      <c r="A3763" s="143">
        <v>430</v>
      </c>
    </row>
    <row r="3764" spans="1:1" x14ac:dyDescent="0.2">
      <c r="A3764" s="143">
        <v>789</v>
      </c>
    </row>
    <row r="3765" spans="1:1" x14ac:dyDescent="0.2">
      <c r="A3765" s="143">
        <v>197</v>
      </c>
    </row>
    <row r="3766" spans="1:1" x14ac:dyDescent="0.2">
      <c r="A3766" s="143">
        <v>43</v>
      </c>
    </row>
    <row r="3767" spans="1:1" x14ac:dyDescent="0.2">
      <c r="A3767" s="143">
        <v>62</v>
      </c>
    </row>
    <row r="3768" spans="1:1" x14ac:dyDescent="0.2">
      <c r="A3768" s="143">
        <v>51</v>
      </c>
    </row>
    <row r="3769" spans="1:1" x14ac:dyDescent="0.2">
      <c r="A3769" s="143">
        <v>394</v>
      </c>
    </row>
    <row r="3770" spans="1:1" x14ac:dyDescent="0.2">
      <c r="A3770" s="143">
        <v>60</v>
      </c>
    </row>
    <row r="3771" spans="1:1" x14ac:dyDescent="0.2">
      <c r="A3771" s="143">
        <v>314</v>
      </c>
    </row>
    <row r="3772" spans="1:1" x14ac:dyDescent="0.2">
      <c r="A3772" s="143">
        <v>125</v>
      </c>
    </row>
    <row r="3773" spans="1:1" x14ac:dyDescent="0.2">
      <c r="A3773" s="143">
        <v>234</v>
      </c>
    </row>
    <row r="3774" spans="1:1" x14ac:dyDescent="0.2">
      <c r="A3774" s="143">
        <v>184</v>
      </c>
    </row>
    <row r="3775" spans="1:1" x14ac:dyDescent="0.2">
      <c r="A3775" s="143">
        <v>79</v>
      </c>
    </row>
    <row r="3776" spans="1:1" x14ac:dyDescent="0.2">
      <c r="A3776" s="143">
        <v>391</v>
      </c>
    </row>
    <row r="3777" spans="1:1" x14ac:dyDescent="0.2">
      <c r="A3777" s="143">
        <v>450</v>
      </c>
    </row>
    <row r="3778" spans="1:1" x14ac:dyDescent="0.2">
      <c r="A3778" s="143">
        <v>169</v>
      </c>
    </row>
    <row r="3779" spans="1:1" x14ac:dyDescent="0.2">
      <c r="A3779" s="143">
        <v>186</v>
      </c>
    </row>
    <row r="3780" spans="1:1" x14ac:dyDescent="0.2">
      <c r="A3780" s="143">
        <v>189</v>
      </c>
    </row>
    <row r="3781" spans="1:1" x14ac:dyDescent="0.2">
      <c r="A3781" s="143">
        <v>392</v>
      </c>
    </row>
    <row r="3782" spans="1:1" x14ac:dyDescent="0.2">
      <c r="A3782" s="143">
        <v>23</v>
      </c>
    </row>
    <row r="3783" spans="1:1" x14ac:dyDescent="0.2">
      <c r="A3783" s="143">
        <v>896</v>
      </c>
    </row>
    <row r="3784" spans="1:1" x14ac:dyDescent="0.2">
      <c r="A3784" s="143">
        <v>2517</v>
      </c>
    </row>
    <row r="3785" spans="1:1" x14ac:dyDescent="0.2">
      <c r="A3785" s="143">
        <v>66</v>
      </c>
    </row>
    <row r="3786" spans="1:1" x14ac:dyDescent="0.2">
      <c r="A3786" s="143">
        <v>178</v>
      </c>
    </row>
    <row r="3787" spans="1:1" x14ac:dyDescent="0.2">
      <c r="A3787" s="143">
        <v>222</v>
      </c>
    </row>
    <row r="3788" spans="1:1" x14ac:dyDescent="0.2">
      <c r="A3788" s="143">
        <v>403</v>
      </c>
    </row>
    <row r="3789" spans="1:1" x14ac:dyDescent="0.2">
      <c r="A3789" s="143">
        <v>94</v>
      </c>
    </row>
    <row r="3790" spans="1:1" x14ac:dyDescent="0.2">
      <c r="A3790" s="143">
        <v>145</v>
      </c>
    </row>
    <row r="3791" spans="1:1" x14ac:dyDescent="0.2">
      <c r="A3791" s="143">
        <v>64</v>
      </c>
    </row>
    <row r="3792" spans="1:1" x14ac:dyDescent="0.2">
      <c r="A3792" s="143">
        <v>85</v>
      </c>
    </row>
    <row r="3793" spans="1:1" x14ac:dyDescent="0.2">
      <c r="A3793" s="143">
        <v>85</v>
      </c>
    </row>
    <row r="3794" spans="1:1" x14ac:dyDescent="0.2">
      <c r="A3794" s="143">
        <v>85</v>
      </c>
    </row>
    <row r="3795" spans="1:1" x14ac:dyDescent="0.2">
      <c r="A3795" s="143">
        <v>117</v>
      </c>
    </row>
    <row r="3796" spans="1:1" x14ac:dyDescent="0.2">
      <c r="A3796" s="143">
        <v>407</v>
      </c>
    </row>
    <row r="3797" spans="1:1" x14ac:dyDescent="0.2">
      <c r="A3797" s="143">
        <v>434</v>
      </c>
    </row>
    <row r="3798" spans="1:1" x14ac:dyDescent="0.2">
      <c r="A3798" s="143">
        <v>408</v>
      </c>
    </row>
    <row r="3799" spans="1:1" x14ac:dyDescent="0.2">
      <c r="A3799" s="143">
        <v>113</v>
      </c>
    </row>
    <row r="3800" spans="1:1" x14ac:dyDescent="0.2">
      <c r="A3800" s="143">
        <v>80</v>
      </c>
    </row>
    <row r="3801" spans="1:1" x14ac:dyDescent="0.2">
      <c r="A3801" s="143">
        <v>158</v>
      </c>
    </row>
    <row r="3802" spans="1:1" x14ac:dyDescent="0.2">
      <c r="A3802" s="143">
        <v>79</v>
      </c>
    </row>
    <row r="3803" spans="1:1" x14ac:dyDescent="0.2">
      <c r="A3803" s="143">
        <v>95</v>
      </c>
    </row>
    <row r="3804" spans="1:1" x14ac:dyDescent="0.2">
      <c r="A3804" s="143">
        <v>108</v>
      </c>
    </row>
    <row r="3805" spans="1:1" x14ac:dyDescent="0.2">
      <c r="A3805" s="143">
        <v>121</v>
      </c>
    </row>
    <row r="3806" spans="1:1" x14ac:dyDescent="0.2">
      <c r="A3806" s="143">
        <v>88</v>
      </c>
    </row>
    <row r="3807" spans="1:1" x14ac:dyDescent="0.2">
      <c r="A3807" s="143">
        <v>432</v>
      </c>
    </row>
    <row r="3808" spans="1:1" x14ac:dyDescent="0.2">
      <c r="A3808" s="143">
        <v>100</v>
      </c>
    </row>
    <row r="3809" spans="1:1" x14ac:dyDescent="0.2">
      <c r="A3809" s="143">
        <v>70</v>
      </c>
    </row>
    <row r="3810" spans="1:1" x14ac:dyDescent="0.2">
      <c r="A3810" s="143">
        <v>11</v>
      </c>
    </row>
    <row r="3811" spans="1:1" x14ac:dyDescent="0.2">
      <c r="A3811" s="143">
        <v>6</v>
      </c>
    </row>
    <row r="3812" spans="1:1" x14ac:dyDescent="0.2">
      <c r="A3812" s="143">
        <v>20</v>
      </c>
    </row>
    <row r="3813" spans="1:1" x14ac:dyDescent="0.2">
      <c r="A3813" s="143">
        <v>126</v>
      </c>
    </row>
    <row r="3814" spans="1:1" x14ac:dyDescent="0.2">
      <c r="A3814" s="143">
        <v>419</v>
      </c>
    </row>
    <row r="3815" spans="1:1" x14ac:dyDescent="0.2">
      <c r="A3815" s="143">
        <v>48</v>
      </c>
    </row>
    <row r="3816" spans="1:1" x14ac:dyDescent="0.2">
      <c r="A3816" s="143">
        <v>137</v>
      </c>
    </row>
    <row r="3817" spans="1:1" x14ac:dyDescent="0.2">
      <c r="A3817" s="143">
        <v>403</v>
      </c>
    </row>
    <row r="3818" spans="1:1" x14ac:dyDescent="0.2">
      <c r="A3818" s="143">
        <v>67</v>
      </c>
    </row>
    <row r="3819" spans="1:1" x14ac:dyDescent="0.2">
      <c r="A3819" s="143">
        <v>112</v>
      </c>
    </row>
    <row r="3820" spans="1:1" x14ac:dyDescent="0.2">
      <c r="A3820" s="143">
        <v>2467</v>
      </c>
    </row>
    <row r="3821" spans="1:1" x14ac:dyDescent="0.2">
      <c r="A3821" s="143">
        <v>266</v>
      </c>
    </row>
    <row r="3822" spans="1:1" x14ac:dyDescent="0.2">
      <c r="A3822" s="143">
        <v>148</v>
      </c>
    </row>
    <row r="3823" spans="1:1" x14ac:dyDescent="0.2">
      <c r="A3823" s="143">
        <v>58</v>
      </c>
    </row>
    <row r="3824" spans="1:1" x14ac:dyDescent="0.2">
      <c r="A3824" s="143">
        <v>23</v>
      </c>
    </row>
    <row r="3825" spans="1:1" x14ac:dyDescent="0.2">
      <c r="A3825" s="143">
        <v>17</v>
      </c>
    </row>
    <row r="3826" spans="1:1" x14ac:dyDescent="0.2">
      <c r="A3826" s="143">
        <v>71</v>
      </c>
    </row>
    <row r="3827" spans="1:1" x14ac:dyDescent="0.2">
      <c r="A3827" s="143">
        <v>83</v>
      </c>
    </row>
    <row r="3828" spans="1:1" x14ac:dyDescent="0.2">
      <c r="A3828" s="143">
        <v>659</v>
      </c>
    </row>
    <row r="3829" spans="1:1" x14ac:dyDescent="0.2">
      <c r="A3829" s="143">
        <v>50</v>
      </c>
    </row>
    <row r="3830" spans="1:1" x14ac:dyDescent="0.2">
      <c r="A3830" s="143">
        <v>68</v>
      </c>
    </row>
    <row r="3831" spans="1:1" x14ac:dyDescent="0.2">
      <c r="A3831" s="143">
        <v>190</v>
      </c>
    </row>
    <row r="3832" spans="1:1" x14ac:dyDescent="0.2">
      <c r="A3832" s="143">
        <v>3921</v>
      </c>
    </row>
    <row r="3833" spans="1:1" x14ac:dyDescent="0.2">
      <c r="A3833" s="143">
        <v>498</v>
      </c>
    </row>
    <row r="3834" spans="1:1" x14ac:dyDescent="0.2">
      <c r="A3834" s="143">
        <v>11</v>
      </c>
    </row>
    <row r="3835" spans="1:1" x14ac:dyDescent="0.2">
      <c r="A3835" s="143">
        <v>38</v>
      </c>
    </row>
    <row r="3836" spans="1:1" x14ac:dyDescent="0.2">
      <c r="A3836" s="143">
        <v>137</v>
      </c>
    </row>
    <row r="3837" spans="1:1" x14ac:dyDescent="0.2">
      <c r="A3837" s="143">
        <v>158</v>
      </c>
    </row>
    <row r="3838" spans="1:1" x14ac:dyDescent="0.2">
      <c r="A3838" s="143">
        <v>110</v>
      </c>
    </row>
    <row r="3839" spans="1:1" x14ac:dyDescent="0.2">
      <c r="A3839" s="143">
        <v>424</v>
      </c>
    </row>
    <row r="3840" spans="1:1" x14ac:dyDescent="0.2">
      <c r="A3840" s="143">
        <v>91</v>
      </c>
    </row>
    <row r="3841" spans="1:1" x14ac:dyDescent="0.2">
      <c r="A3841" s="143">
        <v>118</v>
      </c>
    </row>
    <row r="3842" spans="1:1" x14ac:dyDescent="0.2">
      <c r="A3842" s="143">
        <v>547</v>
      </c>
    </row>
    <row r="3843" spans="1:1" x14ac:dyDescent="0.2">
      <c r="A3843" s="143">
        <v>893</v>
      </c>
    </row>
    <row r="3844" spans="1:1" x14ac:dyDescent="0.2">
      <c r="A3844" s="143">
        <v>1026</v>
      </c>
    </row>
    <row r="3845" spans="1:1" x14ac:dyDescent="0.2">
      <c r="A3845" s="143">
        <v>74</v>
      </c>
    </row>
    <row r="3846" spans="1:1" x14ac:dyDescent="0.2">
      <c r="A3846" s="143">
        <v>214</v>
      </c>
    </row>
    <row r="3847" spans="1:1" x14ac:dyDescent="0.2">
      <c r="A3847" s="143">
        <v>259</v>
      </c>
    </row>
    <row r="3848" spans="1:1" x14ac:dyDescent="0.2">
      <c r="A3848" s="143">
        <v>78</v>
      </c>
    </row>
    <row r="3849" spans="1:1" x14ac:dyDescent="0.2">
      <c r="A3849" s="143">
        <v>114</v>
      </c>
    </row>
    <row r="3850" spans="1:1" x14ac:dyDescent="0.2">
      <c r="A3850" s="143">
        <v>20</v>
      </c>
    </row>
    <row r="3851" spans="1:1" x14ac:dyDescent="0.2">
      <c r="A3851" s="143">
        <v>89</v>
      </c>
    </row>
    <row r="3852" spans="1:1" x14ac:dyDescent="0.2">
      <c r="A3852" s="143">
        <v>37</v>
      </c>
    </row>
    <row r="3853" spans="1:1" x14ac:dyDescent="0.2">
      <c r="A3853" s="143">
        <v>6</v>
      </c>
    </row>
    <row r="3854" spans="1:1" x14ac:dyDescent="0.2">
      <c r="A3854" s="143">
        <v>61</v>
      </c>
    </row>
    <row r="3855" spans="1:1" x14ac:dyDescent="0.2">
      <c r="A3855" s="143">
        <v>42</v>
      </c>
    </row>
    <row r="3856" spans="1:1" x14ac:dyDescent="0.2">
      <c r="A3856" s="143">
        <v>374</v>
      </c>
    </row>
    <row r="3857" spans="1:1" x14ac:dyDescent="0.2">
      <c r="A3857" s="143">
        <v>102</v>
      </c>
    </row>
    <row r="3858" spans="1:1" x14ac:dyDescent="0.2">
      <c r="A3858" s="143">
        <v>124</v>
      </c>
    </row>
    <row r="3859" spans="1:1" x14ac:dyDescent="0.2">
      <c r="A3859" s="143">
        <v>40</v>
      </c>
    </row>
    <row r="3860" spans="1:1" x14ac:dyDescent="0.2">
      <c r="A3860" s="143">
        <v>43</v>
      </c>
    </row>
    <row r="3861" spans="1:1" x14ac:dyDescent="0.2">
      <c r="A3861" s="143">
        <v>181</v>
      </c>
    </row>
    <row r="3862" spans="1:1" x14ac:dyDescent="0.2">
      <c r="A3862" s="143">
        <v>327</v>
      </c>
    </row>
    <row r="3863" spans="1:1" x14ac:dyDescent="0.2">
      <c r="A3863" s="143">
        <v>116</v>
      </c>
    </row>
    <row r="3864" spans="1:1" x14ac:dyDescent="0.2">
      <c r="A3864" s="143">
        <v>80</v>
      </c>
    </row>
    <row r="3865" spans="1:1" x14ac:dyDescent="0.2">
      <c r="A3865" s="143">
        <v>53</v>
      </c>
    </row>
    <row r="3866" spans="1:1" x14ac:dyDescent="0.2">
      <c r="A3866" s="143">
        <v>457</v>
      </c>
    </row>
    <row r="3867" spans="1:1" x14ac:dyDescent="0.2">
      <c r="A3867" s="143">
        <v>945</v>
      </c>
    </row>
    <row r="3868" spans="1:1" x14ac:dyDescent="0.2">
      <c r="A3868" s="143">
        <v>71</v>
      </c>
    </row>
    <row r="3869" spans="1:1" x14ac:dyDescent="0.2">
      <c r="A3869" s="143">
        <v>478</v>
      </c>
    </row>
    <row r="3870" spans="1:1" x14ac:dyDescent="0.2">
      <c r="A3870" s="143">
        <v>147</v>
      </c>
    </row>
    <row r="3871" spans="1:1" x14ac:dyDescent="0.2">
      <c r="A3871" s="143">
        <v>401</v>
      </c>
    </row>
    <row r="3872" spans="1:1" x14ac:dyDescent="0.2">
      <c r="A3872" s="143">
        <v>81</v>
      </c>
    </row>
    <row r="3873" spans="1:1" x14ac:dyDescent="0.2">
      <c r="A3873" s="143">
        <v>105</v>
      </c>
    </row>
    <row r="3874" spans="1:1" x14ac:dyDescent="0.2">
      <c r="A3874" s="143">
        <v>112</v>
      </c>
    </row>
    <row r="3875" spans="1:1" x14ac:dyDescent="0.2">
      <c r="A3875" s="143">
        <v>400</v>
      </c>
    </row>
    <row r="3876" spans="1:1" x14ac:dyDescent="0.2">
      <c r="A3876" s="143">
        <v>374</v>
      </c>
    </row>
    <row r="3877" spans="1:1" x14ac:dyDescent="0.2">
      <c r="A3877" s="143">
        <v>927</v>
      </c>
    </row>
    <row r="3878" spans="1:1" x14ac:dyDescent="0.2">
      <c r="A3878" s="143">
        <v>11</v>
      </c>
    </row>
    <row r="3879" spans="1:1" x14ac:dyDescent="0.2">
      <c r="A3879" s="143">
        <v>2</v>
      </c>
    </row>
    <row r="3880" spans="1:1" x14ac:dyDescent="0.2">
      <c r="A3880" s="143">
        <v>117</v>
      </c>
    </row>
    <row r="3881" spans="1:1" x14ac:dyDescent="0.2">
      <c r="A3881" s="143">
        <v>422</v>
      </c>
    </row>
    <row r="3882" spans="1:1" x14ac:dyDescent="0.2">
      <c r="A3882" s="143">
        <v>160</v>
      </c>
    </row>
    <row r="3883" spans="1:1" x14ac:dyDescent="0.2">
      <c r="A3883" s="143">
        <v>280</v>
      </c>
    </row>
    <row r="3884" spans="1:1" x14ac:dyDescent="0.2">
      <c r="A3884" s="143">
        <v>50</v>
      </c>
    </row>
    <row r="3885" spans="1:1" x14ac:dyDescent="0.2">
      <c r="A3885" s="143">
        <v>248</v>
      </c>
    </row>
    <row r="3886" spans="1:1" x14ac:dyDescent="0.2">
      <c r="A3886" s="143">
        <v>194</v>
      </c>
    </row>
    <row r="3887" spans="1:1" x14ac:dyDescent="0.2">
      <c r="A3887" s="143">
        <v>492</v>
      </c>
    </row>
    <row r="3888" spans="1:1" x14ac:dyDescent="0.2">
      <c r="A3888" s="143">
        <v>77</v>
      </c>
    </row>
    <row r="3889" spans="1:1" x14ac:dyDescent="0.2">
      <c r="A3889" s="143">
        <v>382</v>
      </c>
    </row>
    <row r="3890" spans="1:1" x14ac:dyDescent="0.2">
      <c r="A3890" s="143">
        <v>377</v>
      </c>
    </row>
    <row r="3891" spans="1:1" x14ac:dyDescent="0.2">
      <c r="A3891" s="143">
        <v>173</v>
      </c>
    </row>
    <row r="3892" spans="1:1" x14ac:dyDescent="0.2">
      <c r="A3892" s="143">
        <v>40</v>
      </c>
    </row>
    <row r="3893" spans="1:1" x14ac:dyDescent="0.2">
      <c r="A3893" s="143">
        <v>100</v>
      </c>
    </row>
    <row r="3894" spans="1:1" x14ac:dyDescent="0.2">
      <c r="A3894" s="143">
        <v>161</v>
      </c>
    </row>
    <row r="3895" spans="1:1" x14ac:dyDescent="0.2">
      <c r="A3895" s="143">
        <v>84</v>
      </c>
    </row>
    <row r="3896" spans="1:1" x14ac:dyDescent="0.2">
      <c r="A3896" s="143">
        <v>304</v>
      </c>
    </row>
    <row r="3897" spans="1:1" x14ac:dyDescent="0.2">
      <c r="A3897" s="143">
        <v>146</v>
      </c>
    </row>
    <row r="3898" spans="1:1" x14ac:dyDescent="0.2">
      <c r="A3898" s="143">
        <v>360</v>
      </c>
    </row>
    <row r="3899" spans="1:1" x14ac:dyDescent="0.2">
      <c r="A3899" s="143">
        <v>443</v>
      </c>
    </row>
    <row r="3900" spans="1:1" x14ac:dyDescent="0.2">
      <c r="A3900" s="143">
        <v>60</v>
      </c>
    </row>
    <row r="3901" spans="1:1" x14ac:dyDescent="0.2">
      <c r="A3901" s="143">
        <v>54</v>
      </c>
    </row>
    <row r="3902" spans="1:1" x14ac:dyDescent="0.2">
      <c r="A3902" s="143">
        <v>654</v>
      </c>
    </row>
    <row r="3903" spans="1:1" x14ac:dyDescent="0.2">
      <c r="A3903" s="143">
        <v>60</v>
      </c>
    </row>
    <row r="3904" spans="1:1" x14ac:dyDescent="0.2">
      <c r="A3904" s="143">
        <v>100</v>
      </c>
    </row>
    <row r="3905" spans="1:1" x14ac:dyDescent="0.2">
      <c r="A3905" s="143">
        <v>149</v>
      </c>
    </row>
    <row r="3906" spans="1:1" x14ac:dyDescent="0.2">
      <c r="A3906" s="143">
        <v>159</v>
      </c>
    </row>
    <row r="3907" spans="1:1" x14ac:dyDescent="0.2">
      <c r="A3907" s="143">
        <v>638</v>
      </c>
    </row>
    <row r="3908" spans="1:1" x14ac:dyDescent="0.2">
      <c r="A3908" s="143">
        <v>65</v>
      </c>
    </row>
    <row r="3909" spans="1:1" x14ac:dyDescent="0.2">
      <c r="A3909" s="143">
        <v>428</v>
      </c>
    </row>
    <row r="3910" spans="1:1" x14ac:dyDescent="0.2">
      <c r="A3910" s="143">
        <v>135</v>
      </c>
    </row>
    <row r="3911" spans="1:1" x14ac:dyDescent="0.2">
      <c r="A3911" s="143">
        <v>183</v>
      </c>
    </row>
    <row r="3912" spans="1:1" x14ac:dyDescent="0.2">
      <c r="A3912" s="143">
        <v>381</v>
      </c>
    </row>
    <row r="3913" spans="1:1" x14ac:dyDescent="0.2">
      <c r="A3913" s="143">
        <v>80</v>
      </c>
    </row>
    <row r="3914" spans="1:1" x14ac:dyDescent="0.2">
      <c r="A3914" s="143">
        <v>153</v>
      </c>
    </row>
    <row r="3915" spans="1:1" x14ac:dyDescent="0.2">
      <c r="A3915" s="143">
        <v>300</v>
      </c>
    </row>
    <row r="3916" spans="1:1" x14ac:dyDescent="0.2">
      <c r="A3916" s="143">
        <v>401</v>
      </c>
    </row>
    <row r="3917" spans="1:1" x14ac:dyDescent="0.2">
      <c r="A3917" s="143">
        <v>28</v>
      </c>
    </row>
    <row r="3918" spans="1:1" x14ac:dyDescent="0.2">
      <c r="A3918" s="143">
        <v>43</v>
      </c>
    </row>
    <row r="3919" spans="1:1" x14ac:dyDescent="0.2">
      <c r="A3919" s="143">
        <v>114</v>
      </c>
    </row>
    <row r="3920" spans="1:1" x14ac:dyDescent="0.2">
      <c r="A3920" s="143">
        <v>309</v>
      </c>
    </row>
    <row r="3921" spans="1:1" x14ac:dyDescent="0.2">
      <c r="A3921" s="143">
        <v>5</v>
      </c>
    </row>
    <row r="3922" spans="1:1" x14ac:dyDescent="0.2">
      <c r="A3922" s="143">
        <v>63</v>
      </c>
    </row>
    <row r="3923" spans="1:1" x14ac:dyDescent="0.2">
      <c r="A3923" s="143">
        <v>131</v>
      </c>
    </row>
    <row r="3924" spans="1:1" x14ac:dyDescent="0.2">
      <c r="A3924" s="143">
        <v>467</v>
      </c>
    </row>
    <row r="3925" spans="1:1" x14ac:dyDescent="0.2">
      <c r="A3925" s="143">
        <v>116</v>
      </c>
    </row>
    <row r="3926" spans="1:1" x14ac:dyDescent="0.2">
      <c r="A3926" s="143">
        <v>427</v>
      </c>
    </row>
    <row r="3927" spans="1:1" x14ac:dyDescent="0.2">
      <c r="A3927" s="143">
        <v>425</v>
      </c>
    </row>
    <row r="3928" spans="1:1" x14ac:dyDescent="0.2">
      <c r="A3928" s="143">
        <v>100</v>
      </c>
    </row>
    <row r="3929" spans="1:1" x14ac:dyDescent="0.2">
      <c r="A3929" s="143">
        <v>177</v>
      </c>
    </row>
    <row r="3930" spans="1:1" x14ac:dyDescent="0.2">
      <c r="A3930" s="143">
        <v>198</v>
      </c>
    </row>
    <row r="3931" spans="1:1" x14ac:dyDescent="0.2">
      <c r="A3931" s="143">
        <v>7</v>
      </c>
    </row>
    <row r="3932" spans="1:1" x14ac:dyDescent="0.2">
      <c r="A3932" s="143">
        <v>284</v>
      </c>
    </row>
    <row r="3933" spans="1:1" x14ac:dyDescent="0.2">
      <c r="A3933" s="143">
        <v>184</v>
      </c>
    </row>
    <row r="3934" spans="1:1" x14ac:dyDescent="0.2">
      <c r="A3934" s="143">
        <v>201</v>
      </c>
    </row>
    <row r="3935" spans="1:1" x14ac:dyDescent="0.2">
      <c r="A3935" s="143">
        <v>309</v>
      </c>
    </row>
    <row r="3936" spans="1:1" x14ac:dyDescent="0.2">
      <c r="A3936" s="143">
        <v>148</v>
      </c>
    </row>
    <row r="3937" spans="1:1" x14ac:dyDescent="0.2">
      <c r="A3937" s="143">
        <v>51</v>
      </c>
    </row>
    <row r="3938" spans="1:1" x14ac:dyDescent="0.2">
      <c r="A3938" s="143">
        <v>37</v>
      </c>
    </row>
    <row r="3939" spans="1:1" x14ac:dyDescent="0.2">
      <c r="A3939" s="143">
        <v>96</v>
      </c>
    </row>
    <row r="3940" spans="1:1" x14ac:dyDescent="0.2">
      <c r="A3940" s="143">
        <v>354</v>
      </c>
    </row>
    <row r="3941" spans="1:1" x14ac:dyDescent="0.2">
      <c r="A3941" s="143">
        <v>122</v>
      </c>
    </row>
    <row r="3942" spans="1:1" x14ac:dyDescent="0.2">
      <c r="A3942" s="143">
        <v>209</v>
      </c>
    </row>
    <row r="3943" spans="1:1" x14ac:dyDescent="0.2">
      <c r="A3943" s="143">
        <v>75</v>
      </c>
    </row>
    <row r="3944" spans="1:1" x14ac:dyDescent="0.2">
      <c r="A3944" s="143">
        <v>448</v>
      </c>
    </row>
    <row r="3945" spans="1:1" x14ac:dyDescent="0.2">
      <c r="A3945" s="143">
        <v>9</v>
      </c>
    </row>
    <row r="3946" spans="1:1" x14ac:dyDescent="0.2">
      <c r="A3946" s="143">
        <v>1190</v>
      </c>
    </row>
    <row r="3947" spans="1:1" x14ac:dyDescent="0.2">
      <c r="A3947" s="143">
        <v>9</v>
      </c>
    </row>
    <row r="3948" spans="1:1" x14ac:dyDescent="0.2">
      <c r="A3948" s="143">
        <v>94</v>
      </c>
    </row>
    <row r="3949" spans="1:1" x14ac:dyDescent="0.2">
      <c r="A3949" s="143">
        <v>492</v>
      </c>
    </row>
    <row r="3950" spans="1:1" x14ac:dyDescent="0.2">
      <c r="A3950" s="143">
        <v>81</v>
      </c>
    </row>
    <row r="3951" spans="1:1" x14ac:dyDescent="0.2">
      <c r="A3951" s="143">
        <v>330</v>
      </c>
    </row>
    <row r="3952" spans="1:1" x14ac:dyDescent="0.2">
      <c r="A3952" s="143">
        <v>87</v>
      </c>
    </row>
    <row r="3953" spans="1:1" x14ac:dyDescent="0.2">
      <c r="A3953" s="143">
        <v>101</v>
      </c>
    </row>
    <row r="3954" spans="1:1" x14ac:dyDescent="0.2">
      <c r="A3954" s="143">
        <v>755</v>
      </c>
    </row>
    <row r="3955" spans="1:1" x14ac:dyDescent="0.2">
      <c r="A3955" s="143">
        <v>96</v>
      </c>
    </row>
    <row r="3956" spans="1:1" x14ac:dyDescent="0.2">
      <c r="A3956" s="143">
        <v>105</v>
      </c>
    </row>
    <row r="3957" spans="1:1" x14ac:dyDescent="0.2">
      <c r="A3957" s="143">
        <v>138</v>
      </c>
    </row>
    <row r="3958" spans="1:1" x14ac:dyDescent="0.2">
      <c r="A3958" s="143">
        <v>196</v>
      </c>
    </row>
    <row r="3959" spans="1:1" x14ac:dyDescent="0.2">
      <c r="A3959" s="143">
        <v>77</v>
      </c>
    </row>
    <row r="3960" spans="1:1" x14ac:dyDescent="0.2">
      <c r="A3960" s="143">
        <v>118</v>
      </c>
    </row>
    <row r="3961" spans="1:1" x14ac:dyDescent="0.2">
      <c r="A3961" s="143">
        <v>454</v>
      </c>
    </row>
    <row r="3962" spans="1:1" x14ac:dyDescent="0.2">
      <c r="A3962" s="143">
        <v>22</v>
      </c>
    </row>
    <row r="3963" spans="1:1" x14ac:dyDescent="0.2">
      <c r="A3963" s="143">
        <v>54</v>
      </c>
    </row>
    <row r="3964" spans="1:1" x14ac:dyDescent="0.2">
      <c r="A3964" s="143">
        <v>231</v>
      </c>
    </row>
    <row r="3965" spans="1:1" x14ac:dyDescent="0.2">
      <c r="A3965" s="143">
        <v>57</v>
      </c>
    </row>
    <row r="3966" spans="1:1" x14ac:dyDescent="0.2">
      <c r="A3966" s="143">
        <v>132</v>
      </c>
    </row>
    <row r="3967" spans="1:1" x14ac:dyDescent="0.2">
      <c r="A3967" s="143">
        <v>456</v>
      </c>
    </row>
    <row r="3968" spans="1:1" x14ac:dyDescent="0.2">
      <c r="A3968" s="143">
        <v>89</v>
      </c>
    </row>
    <row r="3969" spans="1:1" x14ac:dyDescent="0.2">
      <c r="A3969" s="143">
        <v>117</v>
      </c>
    </row>
    <row r="3970" spans="1:1" x14ac:dyDescent="0.2">
      <c r="A3970" s="143">
        <v>146</v>
      </c>
    </row>
    <row r="3971" spans="1:1" x14ac:dyDescent="0.2">
      <c r="A3971" s="143">
        <v>293</v>
      </c>
    </row>
    <row r="3972" spans="1:1" x14ac:dyDescent="0.2">
      <c r="A3972" s="143">
        <v>738</v>
      </c>
    </row>
    <row r="3973" spans="1:1" x14ac:dyDescent="0.2">
      <c r="A3973" s="143">
        <v>67</v>
      </c>
    </row>
    <row r="3974" spans="1:1" x14ac:dyDescent="0.2">
      <c r="A3974" s="143">
        <v>173</v>
      </c>
    </row>
    <row r="3975" spans="1:1" x14ac:dyDescent="0.2">
      <c r="A3975" s="143">
        <v>29</v>
      </c>
    </row>
    <row r="3976" spans="1:1" x14ac:dyDescent="0.2">
      <c r="A3976" s="143">
        <v>252</v>
      </c>
    </row>
    <row r="3977" spans="1:1" x14ac:dyDescent="0.2">
      <c r="A3977" s="143">
        <v>36</v>
      </c>
    </row>
    <row r="3978" spans="1:1" x14ac:dyDescent="0.2">
      <c r="A3978" s="143">
        <v>144</v>
      </c>
    </row>
    <row r="3979" spans="1:1" x14ac:dyDescent="0.2">
      <c r="A3979" s="143">
        <v>78</v>
      </c>
    </row>
    <row r="3980" spans="1:1" x14ac:dyDescent="0.2">
      <c r="A3980" s="143">
        <v>148</v>
      </c>
    </row>
    <row r="3981" spans="1:1" x14ac:dyDescent="0.2">
      <c r="A3981" s="143">
        <v>479</v>
      </c>
    </row>
    <row r="3982" spans="1:1" x14ac:dyDescent="0.2">
      <c r="A3982" s="143">
        <v>37</v>
      </c>
    </row>
    <row r="3983" spans="1:1" x14ac:dyDescent="0.2">
      <c r="A3983" s="143">
        <v>57</v>
      </c>
    </row>
    <row r="3984" spans="1:1" x14ac:dyDescent="0.2">
      <c r="A3984" s="143">
        <v>362</v>
      </c>
    </row>
    <row r="3985" spans="1:1" x14ac:dyDescent="0.2">
      <c r="A3985" s="143">
        <v>78</v>
      </c>
    </row>
    <row r="3986" spans="1:1" x14ac:dyDescent="0.2">
      <c r="A3986" s="143">
        <v>353</v>
      </c>
    </row>
    <row r="3987" spans="1:1" x14ac:dyDescent="0.2">
      <c r="A3987" s="143">
        <v>88</v>
      </c>
    </row>
    <row r="3988" spans="1:1" x14ac:dyDescent="0.2">
      <c r="A3988" s="143">
        <v>431</v>
      </c>
    </row>
    <row r="3989" spans="1:1" x14ac:dyDescent="0.2">
      <c r="A3989" s="143">
        <v>454</v>
      </c>
    </row>
    <row r="3990" spans="1:1" x14ac:dyDescent="0.2">
      <c r="A3990" s="143">
        <v>295</v>
      </c>
    </row>
    <row r="3991" spans="1:1" x14ac:dyDescent="0.2">
      <c r="A3991" s="143">
        <v>90</v>
      </c>
    </row>
    <row r="3992" spans="1:1" x14ac:dyDescent="0.2">
      <c r="A3992" s="143">
        <v>154</v>
      </c>
    </row>
    <row r="3993" spans="1:1" x14ac:dyDescent="0.2">
      <c r="A3993" s="143">
        <v>33</v>
      </c>
    </row>
    <row r="3994" spans="1:1" x14ac:dyDescent="0.2">
      <c r="A3994" s="143">
        <v>309</v>
      </c>
    </row>
    <row r="3995" spans="1:1" x14ac:dyDescent="0.2">
      <c r="A3995" s="143">
        <v>326</v>
      </c>
    </row>
    <row r="3996" spans="1:1" x14ac:dyDescent="0.2">
      <c r="A3996" s="143">
        <v>22</v>
      </c>
    </row>
    <row r="3997" spans="1:1" x14ac:dyDescent="0.2">
      <c r="A3997" s="143">
        <v>110</v>
      </c>
    </row>
    <row r="3998" spans="1:1" x14ac:dyDescent="0.2">
      <c r="A3998" s="143">
        <v>112</v>
      </c>
    </row>
    <row r="3999" spans="1:1" x14ac:dyDescent="0.2">
      <c r="A3999" s="143">
        <v>5</v>
      </c>
    </row>
    <row r="4000" spans="1:1" x14ac:dyDescent="0.2">
      <c r="A4000" s="143">
        <v>28</v>
      </c>
    </row>
    <row r="4001" spans="1:1" x14ac:dyDescent="0.2">
      <c r="A4001" s="143">
        <v>55</v>
      </c>
    </row>
    <row r="4002" spans="1:1" x14ac:dyDescent="0.2">
      <c r="A4002" s="143">
        <v>183</v>
      </c>
    </row>
    <row r="4003" spans="1:1" x14ac:dyDescent="0.2">
      <c r="A4003" s="143">
        <v>55</v>
      </c>
    </row>
    <row r="4004" spans="1:1" x14ac:dyDescent="0.2">
      <c r="A4004" s="143">
        <v>309</v>
      </c>
    </row>
    <row r="4005" spans="1:1" x14ac:dyDescent="0.2">
      <c r="A4005" s="143">
        <v>429</v>
      </c>
    </row>
    <row r="4006" spans="1:1" x14ac:dyDescent="0.2">
      <c r="A4006" s="143">
        <v>850</v>
      </c>
    </row>
    <row r="4007" spans="1:1" x14ac:dyDescent="0.2">
      <c r="A4007" s="143">
        <v>222</v>
      </c>
    </row>
    <row r="4008" spans="1:1" x14ac:dyDescent="0.2">
      <c r="A4008" s="143">
        <v>107</v>
      </c>
    </row>
    <row r="4009" spans="1:1" x14ac:dyDescent="0.2">
      <c r="A4009" s="143">
        <v>1229</v>
      </c>
    </row>
    <row r="4010" spans="1:1" x14ac:dyDescent="0.2">
      <c r="A4010" s="143">
        <v>137</v>
      </c>
    </row>
    <row r="4011" spans="1:1" x14ac:dyDescent="0.2">
      <c r="A4011" s="143">
        <v>399</v>
      </c>
    </row>
    <row r="4012" spans="1:1" x14ac:dyDescent="0.2">
      <c r="A4012" s="143">
        <v>100</v>
      </c>
    </row>
    <row r="4013" spans="1:1" x14ac:dyDescent="0.2">
      <c r="A4013" s="143">
        <v>370</v>
      </c>
    </row>
    <row r="4014" spans="1:1" x14ac:dyDescent="0.2">
      <c r="A4014" s="143">
        <v>220</v>
      </c>
    </row>
    <row r="4015" spans="1:1" x14ac:dyDescent="0.2">
      <c r="A4015" s="143">
        <v>172</v>
      </c>
    </row>
    <row r="4016" spans="1:1" x14ac:dyDescent="0.2">
      <c r="A4016" s="143">
        <v>2371</v>
      </c>
    </row>
    <row r="4017" spans="1:1" x14ac:dyDescent="0.2">
      <c r="A4017" s="143">
        <v>105</v>
      </c>
    </row>
    <row r="4018" spans="1:1" x14ac:dyDescent="0.2">
      <c r="A4018" s="143">
        <v>330</v>
      </c>
    </row>
    <row r="4019" spans="1:1" x14ac:dyDescent="0.2">
      <c r="A4019" s="143">
        <v>412</v>
      </c>
    </row>
    <row r="4020" spans="1:1" x14ac:dyDescent="0.2">
      <c r="A4020" s="143">
        <v>3418</v>
      </c>
    </row>
    <row r="4021" spans="1:1" x14ac:dyDescent="0.2">
      <c r="A4021" s="143">
        <v>50</v>
      </c>
    </row>
    <row r="4022" spans="1:1" x14ac:dyDescent="0.2">
      <c r="A4022" s="143">
        <v>176</v>
      </c>
    </row>
    <row r="4023" spans="1:1" x14ac:dyDescent="0.2">
      <c r="A4023" s="143">
        <v>345</v>
      </c>
    </row>
    <row r="4024" spans="1:1" x14ac:dyDescent="0.2">
      <c r="A4024" s="143">
        <v>87</v>
      </c>
    </row>
    <row r="4025" spans="1:1" x14ac:dyDescent="0.2">
      <c r="A4025" s="143">
        <v>69</v>
      </c>
    </row>
    <row r="4026" spans="1:1" x14ac:dyDescent="0.2">
      <c r="A4026" s="143">
        <v>144</v>
      </c>
    </row>
    <row r="4027" spans="1:1" x14ac:dyDescent="0.2">
      <c r="A4027" s="143">
        <v>37</v>
      </c>
    </row>
    <row r="4028" spans="1:1" x14ac:dyDescent="0.2">
      <c r="A4028" s="143">
        <v>442</v>
      </c>
    </row>
    <row r="4029" spans="1:1" x14ac:dyDescent="0.2">
      <c r="A4029" s="143">
        <v>404</v>
      </c>
    </row>
    <row r="4030" spans="1:1" x14ac:dyDescent="0.2">
      <c r="A4030" s="143">
        <v>24</v>
      </c>
    </row>
    <row r="4031" spans="1:1" x14ac:dyDescent="0.2">
      <c r="A4031" s="143">
        <v>432</v>
      </c>
    </row>
    <row r="4032" spans="1:1" x14ac:dyDescent="0.2">
      <c r="A4032" s="143">
        <v>86</v>
      </c>
    </row>
    <row r="4033" spans="1:1" x14ac:dyDescent="0.2">
      <c r="A4033" s="143">
        <v>406</v>
      </c>
    </row>
    <row r="4034" spans="1:1" x14ac:dyDescent="0.2">
      <c r="A4034" s="143">
        <v>54</v>
      </c>
    </row>
    <row r="4035" spans="1:1" x14ac:dyDescent="0.2">
      <c r="A4035" s="143">
        <v>96</v>
      </c>
    </row>
    <row r="4036" spans="1:1" x14ac:dyDescent="0.2">
      <c r="A4036" s="143">
        <v>107</v>
      </c>
    </row>
    <row r="4037" spans="1:1" x14ac:dyDescent="0.2">
      <c r="A4037" s="143">
        <v>469</v>
      </c>
    </row>
    <row r="4038" spans="1:1" x14ac:dyDescent="0.2">
      <c r="A4038" s="143">
        <v>576</v>
      </c>
    </row>
    <row r="4039" spans="1:1" x14ac:dyDescent="0.2">
      <c r="A4039" s="143">
        <v>127</v>
      </c>
    </row>
    <row r="4040" spans="1:1" x14ac:dyDescent="0.2">
      <c r="A4040" s="143">
        <v>378</v>
      </c>
    </row>
    <row r="4041" spans="1:1" x14ac:dyDescent="0.2">
      <c r="A4041" s="143">
        <v>445</v>
      </c>
    </row>
    <row r="4042" spans="1:1" x14ac:dyDescent="0.2">
      <c r="A4042" s="143">
        <v>667</v>
      </c>
    </row>
    <row r="4043" spans="1:1" x14ac:dyDescent="0.2">
      <c r="A4043" s="143">
        <v>67</v>
      </c>
    </row>
    <row r="4044" spans="1:1" x14ac:dyDescent="0.2">
      <c r="A4044" s="143">
        <v>192</v>
      </c>
    </row>
    <row r="4045" spans="1:1" x14ac:dyDescent="0.2">
      <c r="A4045" s="143">
        <v>403</v>
      </c>
    </row>
    <row r="4046" spans="1:1" x14ac:dyDescent="0.2">
      <c r="A4046" s="143">
        <v>12</v>
      </c>
    </row>
    <row r="4047" spans="1:1" x14ac:dyDescent="0.2">
      <c r="A4047" s="143">
        <v>439</v>
      </c>
    </row>
    <row r="4048" spans="1:1" x14ac:dyDescent="0.2">
      <c r="A4048" s="143">
        <v>92</v>
      </c>
    </row>
    <row r="4049" spans="1:1" x14ac:dyDescent="0.2">
      <c r="A4049" s="143">
        <v>287</v>
      </c>
    </row>
    <row r="4050" spans="1:1" x14ac:dyDescent="0.2">
      <c r="A4050" s="143">
        <v>442</v>
      </c>
    </row>
    <row r="4051" spans="1:1" x14ac:dyDescent="0.2">
      <c r="A4051" s="143">
        <v>350</v>
      </c>
    </row>
    <row r="4052" spans="1:1" x14ac:dyDescent="0.2">
      <c r="A4052" s="143">
        <v>84</v>
      </c>
    </row>
    <row r="4053" spans="1:1" x14ac:dyDescent="0.2">
      <c r="A4053" s="143">
        <v>17</v>
      </c>
    </row>
    <row r="4054" spans="1:1" x14ac:dyDescent="0.2">
      <c r="A4054" s="143">
        <v>387</v>
      </c>
    </row>
    <row r="4055" spans="1:1" x14ac:dyDescent="0.2">
      <c r="A4055" s="143">
        <v>164</v>
      </c>
    </row>
    <row r="4056" spans="1:1" x14ac:dyDescent="0.2">
      <c r="A4056" s="143">
        <v>82</v>
      </c>
    </row>
    <row r="4057" spans="1:1" x14ac:dyDescent="0.2">
      <c r="A4057" s="143">
        <v>431</v>
      </c>
    </row>
    <row r="4058" spans="1:1" x14ac:dyDescent="0.2">
      <c r="A4058" s="143">
        <v>36</v>
      </c>
    </row>
    <row r="4059" spans="1:1" x14ac:dyDescent="0.2">
      <c r="A4059" s="143">
        <v>245</v>
      </c>
    </row>
    <row r="4060" spans="1:1" x14ac:dyDescent="0.2">
      <c r="A4060" s="143">
        <v>266</v>
      </c>
    </row>
    <row r="4061" spans="1:1" x14ac:dyDescent="0.2">
      <c r="A4061" s="143">
        <v>55</v>
      </c>
    </row>
    <row r="4062" spans="1:1" x14ac:dyDescent="0.2">
      <c r="A4062" s="143">
        <v>427</v>
      </c>
    </row>
    <row r="4063" spans="1:1" x14ac:dyDescent="0.2">
      <c r="A4063" s="143">
        <v>695</v>
      </c>
    </row>
    <row r="4064" spans="1:1" x14ac:dyDescent="0.2">
      <c r="A4064" s="143">
        <v>46</v>
      </c>
    </row>
    <row r="4065" spans="1:1" x14ac:dyDescent="0.2">
      <c r="A4065" s="143">
        <v>198</v>
      </c>
    </row>
    <row r="4066" spans="1:1" x14ac:dyDescent="0.2">
      <c r="A4066" s="143">
        <v>387</v>
      </c>
    </row>
    <row r="4067" spans="1:1" x14ac:dyDescent="0.2">
      <c r="A4067" s="143">
        <v>61</v>
      </c>
    </row>
    <row r="4068" spans="1:1" x14ac:dyDescent="0.2">
      <c r="A4068" s="143">
        <v>57</v>
      </c>
    </row>
    <row r="4069" spans="1:1" x14ac:dyDescent="0.2">
      <c r="A4069" s="143">
        <v>120</v>
      </c>
    </row>
    <row r="4070" spans="1:1" x14ac:dyDescent="0.2">
      <c r="A4070" s="143">
        <v>126</v>
      </c>
    </row>
    <row r="4071" spans="1:1" x14ac:dyDescent="0.2">
      <c r="A4071" s="143">
        <v>83</v>
      </c>
    </row>
    <row r="4072" spans="1:1" x14ac:dyDescent="0.2">
      <c r="A4072" s="143">
        <v>173</v>
      </c>
    </row>
    <row r="4073" spans="1:1" x14ac:dyDescent="0.2">
      <c r="A4073" s="143">
        <v>414</v>
      </c>
    </row>
    <row r="4074" spans="1:1" x14ac:dyDescent="0.2">
      <c r="A4074" s="143">
        <v>116</v>
      </c>
    </row>
    <row r="4075" spans="1:1" x14ac:dyDescent="0.2">
      <c r="A4075" s="143">
        <v>67</v>
      </c>
    </row>
    <row r="4076" spans="1:1" x14ac:dyDescent="0.2">
      <c r="A4076" s="143">
        <v>3936</v>
      </c>
    </row>
    <row r="4077" spans="1:1" x14ac:dyDescent="0.2">
      <c r="A4077" s="143">
        <v>104</v>
      </c>
    </row>
    <row r="4078" spans="1:1" x14ac:dyDescent="0.2">
      <c r="A4078" s="143">
        <v>365</v>
      </c>
    </row>
    <row r="4079" spans="1:1" x14ac:dyDescent="0.2">
      <c r="A4079" s="143">
        <v>124</v>
      </c>
    </row>
    <row r="4080" spans="1:1" x14ac:dyDescent="0.2">
      <c r="A4080" s="143">
        <v>2270</v>
      </c>
    </row>
    <row r="4081" spans="1:1" x14ac:dyDescent="0.2">
      <c r="A4081" s="143">
        <v>63</v>
      </c>
    </row>
    <row r="4082" spans="1:1" x14ac:dyDescent="0.2">
      <c r="A4082" s="143">
        <v>99</v>
      </c>
    </row>
    <row r="4083" spans="1:1" x14ac:dyDescent="0.2">
      <c r="A4083" s="143">
        <v>122</v>
      </c>
    </row>
    <row r="4084" spans="1:1" x14ac:dyDescent="0.2">
      <c r="A4084" s="143">
        <v>90</v>
      </c>
    </row>
    <row r="4085" spans="1:1" x14ac:dyDescent="0.2">
      <c r="A4085" s="143">
        <v>133</v>
      </c>
    </row>
    <row r="4086" spans="1:1" x14ac:dyDescent="0.2">
      <c r="A4086" s="143">
        <v>106</v>
      </c>
    </row>
    <row r="4087" spans="1:1" x14ac:dyDescent="0.2">
      <c r="A4087" s="143">
        <v>156</v>
      </c>
    </row>
    <row r="4088" spans="1:1" x14ac:dyDescent="0.2">
      <c r="A4088" s="143">
        <v>53</v>
      </c>
    </row>
    <row r="4089" spans="1:1" x14ac:dyDescent="0.2">
      <c r="A4089" s="143">
        <v>2092</v>
      </c>
    </row>
    <row r="4090" spans="1:1" x14ac:dyDescent="0.2">
      <c r="A4090" s="143">
        <v>35</v>
      </c>
    </row>
    <row r="4091" spans="1:1" x14ac:dyDescent="0.2">
      <c r="A4091" s="143">
        <v>405</v>
      </c>
    </row>
    <row r="4092" spans="1:1" x14ac:dyDescent="0.2">
      <c r="A4092" s="143">
        <v>68</v>
      </c>
    </row>
    <row r="4093" spans="1:1" x14ac:dyDescent="0.2">
      <c r="A4093" s="143">
        <v>97</v>
      </c>
    </row>
    <row r="4094" spans="1:1" x14ac:dyDescent="0.2">
      <c r="A4094" s="143">
        <v>380</v>
      </c>
    </row>
    <row r="4095" spans="1:1" x14ac:dyDescent="0.2">
      <c r="A4095" s="143">
        <v>63</v>
      </c>
    </row>
    <row r="4096" spans="1:1" x14ac:dyDescent="0.2">
      <c r="A4096" s="143">
        <v>10</v>
      </c>
    </row>
    <row r="4097" spans="1:1" x14ac:dyDescent="0.2">
      <c r="A4097" s="143">
        <v>32</v>
      </c>
    </row>
    <row r="4098" spans="1:1" x14ac:dyDescent="0.2">
      <c r="A4098" s="143">
        <v>3104</v>
      </c>
    </row>
    <row r="4099" spans="1:1" x14ac:dyDescent="0.2">
      <c r="A4099" s="143">
        <v>488</v>
      </c>
    </row>
    <row r="4100" spans="1:1" x14ac:dyDescent="0.2">
      <c r="A4100" s="143">
        <v>71</v>
      </c>
    </row>
    <row r="4101" spans="1:1" x14ac:dyDescent="0.2">
      <c r="A4101" s="143">
        <v>294</v>
      </c>
    </row>
    <row r="4102" spans="1:1" x14ac:dyDescent="0.2">
      <c r="A4102" s="143">
        <v>65</v>
      </c>
    </row>
    <row r="4103" spans="1:1" x14ac:dyDescent="0.2">
      <c r="A4103" s="143">
        <v>417</v>
      </c>
    </row>
    <row r="4104" spans="1:1" x14ac:dyDescent="0.2">
      <c r="A4104" s="143">
        <v>440</v>
      </c>
    </row>
    <row r="4105" spans="1:1" x14ac:dyDescent="0.2">
      <c r="A4105" s="143">
        <v>104</v>
      </c>
    </row>
    <row r="4106" spans="1:1" x14ac:dyDescent="0.2">
      <c r="A4106" s="143">
        <v>390</v>
      </c>
    </row>
    <row r="4107" spans="1:1" x14ac:dyDescent="0.2">
      <c r="A4107" s="143">
        <v>9</v>
      </c>
    </row>
    <row r="4108" spans="1:1" x14ac:dyDescent="0.2">
      <c r="A4108" s="143">
        <v>59</v>
      </c>
    </row>
    <row r="4109" spans="1:1" x14ac:dyDescent="0.2">
      <c r="A4109" s="143">
        <v>99</v>
      </c>
    </row>
    <row r="4110" spans="1:1" x14ac:dyDescent="0.2">
      <c r="A4110" s="143">
        <v>395</v>
      </c>
    </row>
    <row r="4111" spans="1:1" x14ac:dyDescent="0.2">
      <c r="A4111" s="143">
        <v>439</v>
      </c>
    </row>
    <row r="4112" spans="1:1" x14ac:dyDescent="0.2">
      <c r="A4112" s="143">
        <v>93</v>
      </c>
    </row>
    <row r="4113" spans="1:1" x14ac:dyDescent="0.2">
      <c r="A4113" s="143">
        <v>436</v>
      </c>
    </row>
    <row r="4114" spans="1:1" x14ac:dyDescent="0.2">
      <c r="A4114" s="143">
        <v>455</v>
      </c>
    </row>
    <row r="4115" spans="1:1" x14ac:dyDescent="0.2">
      <c r="A4115" s="143">
        <v>463</v>
      </c>
    </row>
    <row r="4116" spans="1:1" x14ac:dyDescent="0.2">
      <c r="A4116" s="143">
        <v>396</v>
      </c>
    </row>
    <row r="4117" spans="1:1" x14ac:dyDescent="0.2">
      <c r="A4117" s="143">
        <v>41</v>
      </c>
    </row>
    <row r="4118" spans="1:1" x14ac:dyDescent="0.2">
      <c r="A4118" s="143">
        <v>471</v>
      </c>
    </row>
    <row r="4119" spans="1:1" x14ac:dyDescent="0.2">
      <c r="A4119" s="143">
        <v>24</v>
      </c>
    </row>
    <row r="4120" spans="1:1" x14ac:dyDescent="0.2">
      <c r="A4120" s="143">
        <v>110</v>
      </c>
    </row>
    <row r="4121" spans="1:1" x14ac:dyDescent="0.2">
      <c r="A4121" s="143">
        <v>353</v>
      </c>
    </row>
    <row r="4122" spans="1:1" x14ac:dyDescent="0.2">
      <c r="A4122" s="143">
        <v>491</v>
      </c>
    </row>
    <row r="4123" spans="1:1" x14ac:dyDescent="0.2">
      <c r="A4123" s="143">
        <v>3</v>
      </c>
    </row>
    <row r="4124" spans="1:1" x14ac:dyDescent="0.2">
      <c r="A4124" s="143">
        <v>115</v>
      </c>
    </row>
    <row r="4125" spans="1:1" x14ac:dyDescent="0.2">
      <c r="A4125" s="143">
        <v>143</v>
      </c>
    </row>
    <row r="4126" spans="1:1" x14ac:dyDescent="0.2">
      <c r="A4126" s="143">
        <v>90</v>
      </c>
    </row>
    <row r="4127" spans="1:1" x14ac:dyDescent="0.2">
      <c r="A4127" s="143">
        <v>405</v>
      </c>
    </row>
    <row r="4128" spans="1:1" x14ac:dyDescent="0.2">
      <c r="A4128" s="143">
        <v>449</v>
      </c>
    </row>
    <row r="4129" spans="1:1" x14ac:dyDescent="0.2">
      <c r="A4129" s="143">
        <v>106</v>
      </c>
    </row>
    <row r="4130" spans="1:1" x14ac:dyDescent="0.2">
      <c r="A4130" s="143">
        <v>107</v>
      </c>
    </row>
    <row r="4131" spans="1:1" x14ac:dyDescent="0.2">
      <c r="A4131" s="143">
        <v>465</v>
      </c>
    </row>
    <row r="4132" spans="1:1" x14ac:dyDescent="0.2">
      <c r="A4132" s="143">
        <v>98</v>
      </c>
    </row>
    <row r="4133" spans="1:1" x14ac:dyDescent="0.2">
      <c r="A4133" s="143">
        <v>268</v>
      </c>
    </row>
    <row r="4134" spans="1:1" x14ac:dyDescent="0.2">
      <c r="A4134" s="143">
        <v>320</v>
      </c>
    </row>
    <row r="4135" spans="1:1" x14ac:dyDescent="0.2">
      <c r="A4135" s="143">
        <v>69</v>
      </c>
    </row>
    <row r="4136" spans="1:1" x14ac:dyDescent="0.2">
      <c r="A4136" s="143">
        <v>167</v>
      </c>
    </row>
    <row r="4137" spans="1:1" x14ac:dyDescent="0.2">
      <c r="A4137" s="143">
        <v>120</v>
      </c>
    </row>
    <row r="4138" spans="1:1" x14ac:dyDescent="0.2">
      <c r="A4138" s="143">
        <v>195</v>
      </c>
    </row>
    <row r="4139" spans="1:1" x14ac:dyDescent="0.2">
      <c r="A4139" s="143">
        <v>433</v>
      </c>
    </row>
    <row r="4140" spans="1:1" x14ac:dyDescent="0.2">
      <c r="A4140" s="143">
        <v>29</v>
      </c>
    </row>
    <row r="4141" spans="1:1" x14ac:dyDescent="0.2">
      <c r="A4141" s="143">
        <v>80</v>
      </c>
    </row>
    <row r="4142" spans="1:1" x14ac:dyDescent="0.2">
      <c r="A4142" s="143">
        <v>404</v>
      </c>
    </row>
    <row r="4143" spans="1:1" x14ac:dyDescent="0.2">
      <c r="A4143" s="143">
        <v>146</v>
      </c>
    </row>
    <row r="4144" spans="1:1" x14ac:dyDescent="0.2">
      <c r="A4144" s="143">
        <v>424</v>
      </c>
    </row>
    <row r="4145" spans="1:1" x14ac:dyDescent="0.2">
      <c r="A4145" s="143">
        <v>842</v>
      </c>
    </row>
    <row r="4146" spans="1:1" x14ac:dyDescent="0.2">
      <c r="A4146" s="143">
        <v>89</v>
      </c>
    </row>
    <row r="4147" spans="1:1" x14ac:dyDescent="0.2">
      <c r="A4147" s="143">
        <v>446</v>
      </c>
    </row>
    <row r="4148" spans="1:1" x14ac:dyDescent="0.2">
      <c r="A4148" s="143">
        <v>354</v>
      </c>
    </row>
    <row r="4149" spans="1:1" x14ac:dyDescent="0.2">
      <c r="A4149" s="143">
        <v>93</v>
      </c>
    </row>
    <row r="4150" spans="1:1" x14ac:dyDescent="0.2">
      <c r="A4150" s="143">
        <v>1401</v>
      </c>
    </row>
    <row r="4151" spans="1:1" x14ac:dyDescent="0.2">
      <c r="A4151" s="143">
        <v>53</v>
      </c>
    </row>
    <row r="4152" spans="1:1" x14ac:dyDescent="0.2">
      <c r="A4152" s="143">
        <v>448</v>
      </c>
    </row>
    <row r="4153" spans="1:1" x14ac:dyDescent="0.2">
      <c r="A4153" s="143">
        <v>477</v>
      </c>
    </row>
    <row r="4154" spans="1:1" x14ac:dyDescent="0.2">
      <c r="A4154" s="143">
        <v>72</v>
      </c>
    </row>
    <row r="4155" spans="1:1" x14ac:dyDescent="0.2">
      <c r="A4155" s="143">
        <v>1370</v>
      </c>
    </row>
    <row r="4156" spans="1:1" x14ac:dyDescent="0.2">
      <c r="A4156" s="143">
        <v>96</v>
      </c>
    </row>
    <row r="4157" spans="1:1" x14ac:dyDescent="0.2">
      <c r="A4157" s="143">
        <v>102</v>
      </c>
    </row>
    <row r="4158" spans="1:1" x14ac:dyDescent="0.2">
      <c r="A4158" s="143">
        <v>3499</v>
      </c>
    </row>
    <row r="4159" spans="1:1" x14ac:dyDescent="0.2">
      <c r="A4159" s="143">
        <v>94</v>
      </c>
    </row>
    <row r="4160" spans="1:1" x14ac:dyDescent="0.2">
      <c r="A4160" s="143">
        <v>110</v>
      </c>
    </row>
    <row r="4161" spans="1:1" x14ac:dyDescent="0.2">
      <c r="A4161" s="143">
        <v>357</v>
      </c>
    </row>
    <row r="4162" spans="1:1" x14ac:dyDescent="0.2">
      <c r="A4162" s="143">
        <v>44</v>
      </c>
    </row>
    <row r="4163" spans="1:1" x14ac:dyDescent="0.2">
      <c r="A4163" s="143">
        <v>421</v>
      </c>
    </row>
    <row r="4164" spans="1:1" x14ac:dyDescent="0.2">
      <c r="A4164" s="143">
        <v>332</v>
      </c>
    </row>
    <row r="4165" spans="1:1" x14ac:dyDescent="0.2">
      <c r="A4165" s="143">
        <v>285</v>
      </c>
    </row>
    <row r="4166" spans="1:1" x14ac:dyDescent="0.2">
      <c r="A4166" s="143">
        <v>66</v>
      </c>
    </row>
    <row r="4167" spans="1:1" x14ac:dyDescent="0.2">
      <c r="A4167" s="143">
        <v>239</v>
      </c>
    </row>
    <row r="4168" spans="1:1" x14ac:dyDescent="0.2">
      <c r="A4168" s="143">
        <v>67</v>
      </c>
    </row>
    <row r="4169" spans="1:1" x14ac:dyDescent="0.2">
      <c r="A4169" s="143">
        <v>90</v>
      </c>
    </row>
    <row r="4170" spans="1:1" x14ac:dyDescent="0.2">
      <c r="A4170" s="143">
        <v>417</v>
      </c>
    </row>
    <row r="4171" spans="1:1" x14ac:dyDescent="0.2">
      <c r="A4171" s="143">
        <v>445</v>
      </c>
    </row>
    <row r="4172" spans="1:1" x14ac:dyDescent="0.2">
      <c r="A4172" s="143">
        <v>174</v>
      </c>
    </row>
    <row r="4173" spans="1:1" x14ac:dyDescent="0.2">
      <c r="A4173" s="143">
        <v>15</v>
      </c>
    </row>
    <row r="4174" spans="1:1" x14ac:dyDescent="0.2">
      <c r="A4174" s="143">
        <v>177</v>
      </c>
    </row>
    <row r="4175" spans="1:1" x14ac:dyDescent="0.2">
      <c r="A4175" s="143">
        <v>460</v>
      </c>
    </row>
    <row r="4176" spans="1:1" x14ac:dyDescent="0.2">
      <c r="A4176" s="143">
        <v>526</v>
      </c>
    </row>
    <row r="4177" spans="1:1" x14ac:dyDescent="0.2">
      <c r="A4177" s="143">
        <v>118</v>
      </c>
    </row>
    <row r="4178" spans="1:1" x14ac:dyDescent="0.2">
      <c r="A4178" s="143">
        <v>834</v>
      </c>
    </row>
    <row r="4179" spans="1:1" x14ac:dyDescent="0.2">
      <c r="A4179" s="143">
        <v>402</v>
      </c>
    </row>
    <row r="4180" spans="1:1" x14ac:dyDescent="0.2">
      <c r="A4180" s="143">
        <v>234</v>
      </c>
    </row>
    <row r="4181" spans="1:1" x14ac:dyDescent="0.2">
      <c r="A4181" s="143">
        <v>230</v>
      </c>
    </row>
    <row r="4182" spans="1:1" x14ac:dyDescent="0.2">
      <c r="A4182" s="143">
        <v>13</v>
      </c>
    </row>
    <row r="4183" spans="1:1" x14ac:dyDescent="0.2">
      <c r="A4183" s="143">
        <v>370</v>
      </c>
    </row>
    <row r="4184" spans="1:1" x14ac:dyDescent="0.2">
      <c r="A4184" s="143">
        <v>138</v>
      </c>
    </row>
    <row r="4185" spans="1:1" x14ac:dyDescent="0.2">
      <c r="A4185" s="143">
        <v>164</v>
      </c>
    </row>
    <row r="4186" spans="1:1" x14ac:dyDescent="0.2">
      <c r="A4186" s="143">
        <v>353</v>
      </c>
    </row>
    <row r="4187" spans="1:1" x14ac:dyDescent="0.2">
      <c r="A4187" s="143">
        <v>462</v>
      </c>
    </row>
    <row r="4188" spans="1:1" x14ac:dyDescent="0.2">
      <c r="A4188" s="143">
        <v>60</v>
      </c>
    </row>
    <row r="4189" spans="1:1" x14ac:dyDescent="0.2">
      <c r="A4189" s="143">
        <v>97</v>
      </c>
    </row>
    <row r="4190" spans="1:1" x14ac:dyDescent="0.2">
      <c r="A4190" s="143">
        <v>351</v>
      </c>
    </row>
    <row r="4191" spans="1:1" x14ac:dyDescent="0.2">
      <c r="A4191" s="143">
        <v>442</v>
      </c>
    </row>
    <row r="4192" spans="1:1" x14ac:dyDescent="0.2">
      <c r="A4192" s="143">
        <v>496</v>
      </c>
    </row>
    <row r="4193" spans="1:1" x14ac:dyDescent="0.2">
      <c r="A4193" s="143">
        <v>87</v>
      </c>
    </row>
    <row r="4194" spans="1:1" x14ac:dyDescent="0.2">
      <c r="A4194" s="143">
        <v>95</v>
      </c>
    </row>
    <row r="4195" spans="1:1" x14ac:dyDescent="0.2">
      <c r="A4195" s="143">
        <v>427</v>
      </c>
    </row>
    <row r="4196" spans="1:1" x14ac:dyDescent="0.2">
      <c r="A4196" s="143">
        <v>889</v>
      </c>
    </row>
    <row r="4197" spans="1:1" x14ac:dyDescent="0.2">
      <c r="A4197" s="143">
        <v>125</v>
      </c>
    </row>
    <row r="4198" spans="1:1" x14ac:dyDescent="0.2">
      <c r="A4198" s="143">
        <v>433</v>
      </c>
    </row>
    <row r="4199" spans="1:1" x14ac:dyDescent="0.2">
      <c r="A4199" s="143">
        <v>57</v>
      </c>
    </row>
    <row r="4200" spans="1:1" x14ac:dyDescent="0.2">
      <c r="A4200" s="143">
        <v>85</v>
      </c>
    </row>
    <row r="4201" spans="1:1" x14ac:dyDescent="0.2">
      <c r="A4201" s="143">
        <v>86</v>
      </c>
    </row>
    <row r="4202" spans="1:1" x14ac:dyDescent="0.2">
      <c r="A4202" s="143">
        <v>118</v>
      </c>
    </row>
    <row r="4203" spans="1:1" x14ac:dyDescent="0.2">
      <c r="A4203" s="143">
        <v>407</v>
      </c>
    </row>
    <row r="4204" spans="1:1" x14ac:dyDescent="0.2">
      <c r="A4204" s="143">
        <v>211</v>
      </c>
    </row>
    <row r="4205" spans="1:1" x14ac:dyDescent="0.2">
      <c r="A4205" s="143">
        <v>84</v>
      </c>
    </row>
    <row r="4206" spans="1:1" x14ac:dyDescent="0.2">
      <c r="A4206" s="143">
        <v>473</v>
      </c>
    </row>
    <row r="4207" spans="1:1" x14ac:dyDescent="0.2">
      <c r="A4207" s="143">
        <v>626</v>
      </c>
    </row>
    <row r="4208" spans="1:1" x14ac:dyDescent="0.2">
      <c r="A4208" s="143">
        <v>135</v>
      </c>
    </row>
    <row r="4209" spans="1:1" x14ac:dyDescent="0.2">
      <c r="A4209" s="143">
        <v>182</v>
      </c>
    </row>
    <row r="4210" spans="1:1" x14ac:dyDescent="0.2">
      <c r="A4210" s="143">
        <v>2213</v>
      </c>
    </row>
    <row r="4211" spans="1:1" x14ac:dyDescent="0.2">
      <c r="A4211" s="143">
        <v>377</v>
      </c>
    </row>
    <row r="4212" spans="1:1" x14ac:dyDescent="0.2">
      <c r="A4212" s="143">
        <v>2904</v>
      </c>
    </row>
    <row r="4213" spans="1:1" x14ac:dyDescent="0.2">
      <c r="A4213" s="143">
        <v>135</v>
      </c>
    </row>
    <row r="4214" spans="1:1" x14ac:dyDescent="0.2">
      <c r="A4214" s="143">
        <v>360</v>
      </c>
    </row>
    <row r="4215" spans="1:1" x14ac:dyDescent="0.2">
      <c r="A4215" s="143">
        <v>64</v>
      </c>
    </row>
    <row r="4216" spans="1:1" x14ac:dyDescent="0.2">
      <c r="A4216" s="143">
        <v>1423</v>
      </c>
    </row>
    <row r="4217" spans="1:1" x14ac:dyDescent="0.2">
      <c r="A4217" s="143">
        <v>180</v>
      </c>
    </row>
    <row r="4218" spans="1:1" x14ac:dyDescent="0.2">
      <c r="A4218" s="143">
        <v>368</v>
      </c>
    </row>
    <row r="4219" spans="1:1" x14ac:dyDescent="0.2">
      <c r="A4219" s="143">
        <v>130</v>
      </c>
    </row>
    <row r="4220" spans="1:1" x14ac:dyDescent="0.2">
      <c r="A4220" s="143">
        <v>20</v>
      </c>
    </row>
    <row r="4221" spans="1:1" x14ac:dyDescent="0.2">
      <c r="A4221" s="143">
        <v>61</v>
      </c>
    </row>
    <row r="4222" spans="1:1" x14ac:dyDescent="0.2">
      <c r="A4222" s="143">
        <v>390</v>
      </c>
    </row>
    <row r="4223" spans="1:1" x14ac:dyDescent="0.2">
      <c r="A4223" s="143">
        <v>517</v>
      </c>
    </row>
    <row r="4224" spans="1:1" x14ac:dyDescent="0.2">
      <c r="A4224" s="143">
        <v>1399</v>
      </c>
    </row>
    <row r="4225" spans="1:1" x14ac:dyDescent="0.2">
      <c r="A4225" s="143">
        <v>20</v>
      </c>
    </row>
    <row r="4226" spans="1:1" x14ac:dyDescent="0.2">
      <c r="A4226" s="143">
        <v>59</v>
      </c>
    </row>
    <row r="4227" spans="1:1" x14ac:dyDescent="0.2">
      <c r="A4227" s="143">
        <v>206</v>
      </c>
    </row>
    <row r="4228" spans="1:1" x14ac:dyDescent="0.2">
      <c r="A4228" s="143">
        <v>445</v>
      </c>
    </row>
    <row r="4229" spans="1:1" x14ac:dyDescent="0.2">
      <c r="A4229" s="143">
        <v>2917</v>
      </c>
    </row>
    <row r="4230" spans="1:1" x14ac:dyDescent="0.2">
      <c r="A4230" s="143">
        <v>7</v>
      </c>
    </row>
    <row r="4231" spans="1:1" x14ac:dyDescent="0.2">
      <c r="A4231" s="143">
        <v>20</v>
      </c>
    </row>
    <row r="4232" spans="1:1" x14ac:dyDescent="0.2">
      <c r="A4232" s="143">
        <v>362</v>
      </c>
    </row>
    <row r="4233" spans="1:1" x14ac:dyDescent="0.2">
      <c r="A4233" s="143">
        <v>81</v>
      </c>
    </row>
    <row r="4234" spans="1:1" x14ac:dyDescent="0.2">
      <c r="A4234" s="143">
        <v>299</v>
      </c>
    </row>
    <row r="4235" spans="1:1" x14ac:dyDescent="0.2">
      <c r="A4235" s="143">
        <v>87</v>
      </c>
    </row>
    <row r="4236" spans="1:1" x14ac:dyDescent="0.2">
      <c r="A4236" s="143">
        <v>306</v>
      </c>
    </row>
    <row r="4237" spans="1:1" x14ac:dyDescent="0.2">
      <c r="A4237" s="143">
        <v>367</v>
      </c>
    </row>
    <row r="4238" spans="1:1" x14ac:dyDescent="0.2">
      <c r="A4238" s="143">
        <v>71</v>
      </c>
    </row>
    <row r="4239" spans="1:1" x14ac:dyDescent="0.2">
      <c r="A4239" s="143">
        <v>58</v>
      </c>
    </row>
    <row r="4240" spans="1:1" x14ac:dyDescent="0.2">
      <c r="A4240" s="143">
        <v>60</v>
      </c>
    </row>
    <row r="4241" spans="1:1" x14ac:dyDescent="0.2">
      <c r="A4241" s="143">
        <v>251</v>
      </c>
    </row>
    <row r="4242" spans="1:1" x14ac:dyDescent="0.2">
      <c r="A4242" s="143">
        <v>441</v>
      </c>
    </row>
    <row r="4243" spans="1:1" x14ac:dyDescent="0.2">
      <c r="A4243" s="143">
        <v>60</v>
      </c>
    </row>
    <row r="4244" spans="1:1" x14ac:dyDescent="0.2">
      <c r="A4244" s="143">
        <v>33</v>
      </c>
    </row>
    <row r="4245" spans="1:1" x14ac:dyDescent="0.2">
      <c r="A4245" s="143">
        <v>32</v>
      </c>
    </row>
    <row r="4246" spans="1:1" x14ac:dyDescent="0.2">
      <c r="A4246" s="143">
        <v>99</v>
      </c>
    </row>
    <row r="4247" spans="1:1" x14ac:dyDescent="0.2">
      <c r="A4247" s="143">
        <v>367</v>
      </c>
    </row>
    <row r="4248" spans="1:1" x14ac:dyDescent="0.2">
      <c r="A4248" s="143">
        <v>431</v>
      </c>
    </row>
    <row r="4249" spans="1:1" x14ac:dyDescent="0.2">
      <c r="A4249" s="143">
        <v>2368</v>
      </c>
    </row>
    <row r="4250" spans="1:1" x14ac:dyDescent="0.2">
      <c r="A4250" s="143">
        <v>314</v>
      </c>
    </row>
    <row r="4251" spans="1:1" x14ac:dyDescent="0.2">
      <c r="A4251" s="143">
        <v>200</v>
      </c>
    </row>
    <row r="4252" spans="1:1" x14ac:dyDescent="0.2">
      <c r="A4252" s="143">
        <v>344</v>
      </c>
    </row>
    <row r="4253" spans="1:1" x14ac:dyDescent="0.2">
      <c r="A4253" s="143">
        <v>223</v>
      </c>
    </row>
    <row r="4254" spans="1:1" x14ac:dyDescent="0.2">
      <c r="A4254" s="143">
        <v>331</v>
      </c>
    </row>
    <row r="4255" spans="1:1" x14ac:dyDescent="0.2">
      <c r="A4255" s="143">
        <v>417</v>
      </c>
    </row>
    <row r="4256" spans="1:1" x14ac:dyDescent="0.2">
      <c r="A4256" s="143">
        <v>5</v>
      </c>
    </row>
    <row r="4257" spans="1:1" x14ac:dyDescent="0.2">
      <c r="A4257" s="143">
        <v>96</v>
      </c>
    </row>
    <row r="4258" spans="1:1" x14ac:dyDescent="0.2">
      <c r="A4258" s="143">
        <v>110</v>
      </c>
    </row>
    <row r="4259" spans="1:1" x14ac:dyDescent="0.2">
      <c r="A4259" s="143">
        <v>421</v>
      </c>
    </row>
    <row r="4260" spans="1:1" x14ac:dyDescent="0.2">
      <c r="A4260" s="143">
        <v>75</v>
      </c>
    </row>
    <row r="4261" spans="1:1" x14ac:dyDescent="0.2">
      <c r="A4261" s="143">
        <v>147</v>
      </c>
    </row>
    <row r="4262" spans="1:1" x14ac:dyDescent="0.2">
      <c r="A4262" s="143">
        <v>1455</v>
      </c>
    </row>
    <row r="4263" spans="1:1" x14ac:dyDescent="0.2">
      <c r="A4263" s="143">
        <v>151</v>
      </c>
    </row>
    <row r="4264" spans="1:1" x14ac:dyDescent="0.2">
      <c r="A4264" s="143">
        <v>53</v>
      </c>
    </row>
    <row r="4265" spans="1:1" x14ac:dyDescent="0.2">
      <c r="A4265" s="143">
        <v>159</v>
      </c>
    </row>
    <row r="4266" spans="1:1" x14ac:dyDescent="0.2">
      <c r="A4266" s="143">
        <v>167</v>
      </c>
    </row>
    <row r="4267" spans="1:1" x14ac:dyDescent="0.2">
      <c r="A4267" s="143">
        <v>446</v>
      </c>
    </row>
    <row r="4268" spans="1:1" x14ac:dyDescent="0.2">
      <c r="A4268" s="143">
        <v>140</v>
      </c>
    </row>
    <row r="4269" spans="1:1" x14ac:dyDescent="0.2">
      <c r="A4269" s="143">
        <v>323</v>
      </c>
    </row>
    <row r="4270" spans="1:1" x14ac:dyDescent="0.2">
      <c r="A4270" s="143">
        <v>3853</v>
      </c>
    </row>
    <row r="4271" spans="1:1" x14ac:dyDescent="0.2">
      <c r="A4271" s="143">
        <v>76</v>
      </c>
    </row>
    <row r="4272" spans="1:1" x14ac:dyDescent="0.2">
      <c r="A4272" s="143">
        <v>146</v>
      </c>
    </row>
    <row r="4273" spans="1:1" x14ac:dyDescent="0.2">
      <c r="A4273" s="143">
        <v>433</v>
      </c>
    </row>
    <row r="4274" spans="1:1" x14ac:dyDescent="0.2">
      <c r="A4274" s="143">
        <v>53</v>
      </c>
    </row>
    <row r="4275" spans="1:1" x14ac:dyDescent="0.2">
      <c r="A4275" s="143">
        <v>132</v>
      </c>
    </row>
    <row r="4276" spans="1:1" x14ac:dyDescent="0.2">
      <c r="A4276" s="143">
        <v>500</v>
      </c>
    </row>
    <row r="4277" spans="1:1" x14ac:dyDescent="0.2">
      <c r="A4277" s="143">
        <v>2075</v>
      </c>
    </row>
    <row r="4278" spans="1:1" x14ac:dyDescent="0.2">
      <c r="A4278" s="143">
        <v>96</v>
      </c>
    </row>
    <row r="4279" spans="1:1" x14ac:dyDescent="0.2">
      <c r="A4279" s="143">
        <v>100</v>
      </c>
    </row>
    <row r="4280" spans="1:1" x14ac:dyDescent="0.2">
      <c r="A4280" s="143">
        <v>765</v>
      </c>
    </row>
    <row r="4281" spans="1:1" x14ac:dyDescent="0.2">
      <c r="A4281" s="143">
        <v>363</v>
      </c>
    </row>
    <row r="4282" spans="1:1" x14ac:dyDescent="0.2">
      <c r="A4282" s="143">
        <v>47</v>
      </c>
    </row>
    <row r="4283" spans="1:1" x14ac:dyDescent="0.2">
      <c r="A4283" s="143">
        <v>384</v>
      </c>
    </row>
    <row r="4284" spans="1:1" x14ac:dyDescent="0.2">
      <c r="A4284" s="143">
        <v>485</v>
      </c>
    </row>
    <row r="4285" spans="1:1" x14ac:dyDescent="0.2">
      <c r="A4285" s="143">
        <v>3251</v>
      </c>
    </row>
    <row r="4286" spans="1:1" x14ac:dyDescent="0.2">
      <c r="A4286" s="143">
        <v>137</v>
      </c>
    </row>
    <row r="4287" spans="1:1" x14ac:dyDescent="0.2">
      <c r="A4287" s="143">
        <v>144</v>
      </c>
    </row>
    <row r="4288" spans="1:1" x14ac:dyDescent="0.2">
      <c r="A4288" s="143">
        <v>368</v>
      </c>
    </row>
    <row r="4289" spans="1:1" x14ac:dyDescent="0.2">
      <c r="A4289" s="143">
        <v>146</v>
      </c>
    </row>
    <row r="4290" spans="1:1" x14ac:dyDescent="0.2">
      <c r="A4290" s="143">
        <v>415</v>
      </c>
    </row>
    <row r="4291" spans="1:1" x14ac:dyDescent="0.2">
      <c r="A4291" s="143">
        <v>116</v>
      </c>
    </row>
    <row r="4292" spans="1:1" x14ac:dyDescent="0.2">
      <c r="A4292" s="143">
        <v>4</v>
      </c>
    </row>
    <row r="4293" spans="1:1" x14ac:dyDescent="0.2">
      <c r="A4293" s="143">
        <v>31</v>
      </c>
    </row>
    <row r="4294" spans="1:1" x14ac:dyDescent="0.2">
      <c r="A4294" s="143">
        <v>89</v>
      </c>
    </row>
    <row r="4295" spans="1:1" x14ac:dyDescent="0.2">
      <c r="A4295" s="143">
        <v>475</v>
      </c>
    </row>
    <row r="4296" spans="1:1" x14ac:dyDescent="0.2">
      <c r="A4296" s="143">
        <v>68</v>
      </c>
    </row>
    <row r="4297" spans="1:1" x14ac:dyDescent="0.2">
      <c r="A4297" s="143">
        <v>75</v>
      </c>
    </row>
    <row r="4298" spans="1:1" x14ac:dyDescent="0.2">
      <c r="A4298" s="143">
        <v>76</v>
      </c>
    </row>
    <row r="4299" spans="1:1" x14ac:dyDescent="0.2">
      <c r="A4299" s="143">
        <v>26</v>
      </c>
    </row>
    <row r="4300" spans="1:1" x14ac:dyDescent="0.2">
      <c r="A4300" s="143">
        <v>75</v>
      </c>
    </row>
    <row r="4301" spans="1:1" x14ac:dyDescent="0.2">
      <c r="A4301" s="143">
        <v>416</v>
      </c>
    </row>
    <row r="4302" spans="1:1" x14ac:dyDescent="0.2">
      <c r="A4302" s="143">
        <v>314</v>
      </c>
    </row>
    <row r="4303" spans="1:1" x14ac:dyDescent="0.2">
      <c r="A4303" s="143">
        <v>191</v>
      </c>
    </row>
    <row r="4304" spans="1:1" x14ac:dyDescent="0.2">
      <c r="A4304" s="143">
        <v>60</v>
      </c>
    </row>
    <row r="4305" spans="1:1" x14ac:dyDescent="0.2">
      <c r="A4305" s="143">
        <v>29</v>
      </c>
    </row>
    <row r="4306" spans="1:1" x14ac:dyDescent="0.2">
      <c r="A4306" s="143">
        <v>54</v>
      </c>
    </row>
    <row r="4307" spans="1:1" x14ac:dyDescent="0.2">
      <c r="A4307" s="143">
        <v>44</v>
      </c>
    </row>
    <row r="4308" spans="1:1" x14ac:dyDescent="0.2">
      <c r="A4308" s="143">
        <v>83</v>
      </c>
    </row>
    <row r="4309" spans="1:1" x14ac:dyDescent="0.2">
      <c r="A4309" s="143">
        <v>339</v>
      </c>
    </row>
    <row r="4310" spans="1:1" x14ac:dyDescent="0.2">
      <c r="A4310" s="143">
        <v>313</v>
      </c>
    </row>
    <row r="4311" spans="1:1" x14ac:dyDescent="0.2">
      <c r="A4311" s="143">
        <v>2</v>
      </c>
    </row>
    <row r="4312" spans="1:1" x14ac:dyDescent="0.2">
      <c r="A4312" s="143">
        <v>338</v>
      </c>
    </row>
    <row r="4313" spans="1:1" x14ac:dyDescent="0.2">
      <c r="A4313" s="143">
        <v>11</v>
      </c>
    </row>
    <row r="4314" spans="1:1" x14ac:dyDescent="0.2">
      <c r="A4314" s="143">
        <v>19</v>
      </c>
    </row>
    <row r="4315" spans="1:1" x14ac:dyDescent="0.2">
      <c r="A4315" s="143">
        <v>105</v>
      </c>
    </row>
    <row r="4316" spans="1:1" x14ac:dyDescent="0.2">
      <c r="A4316" s="143">
        <v>216</v>
      </c>
    </row>
    <row r="4317" spans="1:1" x14ac:dyDescent="0.2">
      <c r="A4317" s="143">
        <v>117</v>
      </c>
    </row>
    <row r="4318" spans="1:1" x14ac:dyDescent="0.2">
      <c r="A4318" s="143">
        <v>71</v>
      </c>
    </row>
    <row r="4319" spans="1:1" x14ac:dyDescent="0.2">
      <c r="A4319" s="143">
        <v>436</v>
      </c>
    </row>
    <row r="4320" spans="1:1" x14ac:dyDescent="0.2">
      <c r="A4320" s="143">
        <v>61</v>
      </c>
    </row>
    <row r="4321" spans="1:1" x14ac:dyDescent="0.2">
      <c r="A4321" s="143">
        <v>1345</v>
      </c>
    </row>
    <row r="4322" spans="1:1" x14ac:dyDescent="0.2">
      <c r="A4322" s="143">
        <v>189</v>
      </c>
    </row>
    <row r="4323" spans="1:1" x14ac:dyDescent="0.2">
      <c r="A4323" s="143">
        <v>188</v>
      </c>
    </row>
    <row r="4324" spans="1:1" x14ac:dyDescent="0.2">
      <c r="A4324" s="143">
        <v>358</v>
      </c>
    </row>
    <row r="4325" spans="1:1" x14ac:dyDescent="0.2">
      <c r="A4325" s="143">
        <v>44</v>
      </c>
    </row>
    <row r="4326" spans="1:1" x14ac:dyDescent="0.2">
      <c r="A4326" s="143">
        <v>135</v>
      </c>
    </row>
    <row r="4327" spans="1:1" x14ac:dyDescent="0.2">
      <c r="A4327" s="143">
        <v>430</v>
      </c>
    </row>
    <row r="4328" spans="1:1" x14ac:dyDescent="0.2">
      <c r="A4328" s="143">
        <v>417</v>
      </c>
    </row>
    <row r="4329" spans="1:1" x14ac:dyDescent="0.2">
      <c r="A4329" s="143">
        <v>34</v>
      </c>
    </row>
    <row r="4330" spans="1:1" x14ac:dyDescent="0.2">
      <c r="A4330" s="143">
        <v>419</v>
      </c>
    </row>
    <row r="4331" spans="1:1" x14ac:dyDescent="0.2">
      <c r="A4331" s="143">
        <v>424</v>
      </c>
    </row>
    <row r="4332" spans="1:1" x14ac:dyDescent="0.2">
      <c r="A4332" s="143">
        <v>404</v>
      </c>
    </row>
    <row r="4333" spans="1:1" x14ac:dyDescent="0.2">
      <c r="A4333" s="143">
        <v>141</v>
      </c>
    </row>
    <row r="4334" spans="1:1" x14ac:dyDescent="0.2">
      <c r="A4334" s="143">
        <v>705</v>
      </c>
    </row>
    <row r="4335" spans="1:1" x14ac:dyDescent="0.2">
      <c r="A4335" s="143">
        <v>113</v>
      </c>
    </row>
    <row r="4336" spans="1:1" x14ac:dyDescent="0.2">
      <c r="A4336" s="143">
        <v>550</v>
      </c>
    </row>
    <row r="4337" spans="1:1" x14ac:dyDescent="0.2">
      <c r="A4337" s="143">
        <v>21</v>
      </c>
    </row>
    <row r="4338" spans="1:1" x14ac:dyDescent="0.2">
      <c r="A4338" s="143">
        <v>132</v>
      </c>
    </row>
    <row r="4339" spans="1:1" x14ac:dyDescent="0.2">
      <c r="A4339" s="143">
        <v>46</v>
      </c>
    </row>
    <row r="4340" spans="1:1" x14ac:dyDescent="0.2">
      <c r="A4340" s="143">
        <v>74</v>
      </c>
    </row>
    <row r="4341" spans="1:1" x14ac:dyDescent="0.2">
      <c r="A4341" s="143">
        <v>96</v>
      </c>
    </row>
    <row r="4342" spans="1:1" x14ac:dyDescent="0.2">
      <c r="A4342" s="143">
        <v>145</v>
      </c>
    </row>
    <row r="4343" spans="1:1" x14ac:dyDescent="0.2">
      <c r="A4343" s="143">
        <v>122</v>
      </c>
    </row>
    <row r="4344" spans="1:1" x14ac:dyDescent="0.2">
      <c r="A4344" s="143">
        <v>175</v>
      </c>
    </row>
    <row r="4345" spans="1:1" x14ac:dyDescent="0.2">
      <c r="A4345" s="143">
        <v>86</v>
      </c>
    </row>
    <row r="4346" spans="1:1" x14ac:dyDescent="0.2">
      <c r="A4346" s="143">
        <v>100</v>
      </c>
    </row>
    <row r="4347" spans="1:1" x14ac:dyDescent="0.2">
      <c r="A4347" s="143">
        <v>2442</v>
      </c>
    </row>
    <row r="4348" spans="1:1" x14ac:dyDescent="0.2">
      <c r="A4348" s="143">
        <v>79</v>
      </c>
    </row>
    <row r="4349" spans="1:1" x14ac:dyDescent="0.2">
      <c r="A4349" s="143">
        <v>478</v>
      </c>
    </row>
    <row r="4350" spans="1:1" x14ac:dyDescent="0.2">
      <c r="A4350" s="143">
        <v>139</v>
      </c>
    </row>
    <row r="4351" spans="1:1" x14ac:dyDescent="0.2">
      <c r="A4351" s="143">
        <v>749</v>
      </c>
    </row>
    <row r="4352" spans="1:1" x14ac:dyDescent="0.2">
      <c r="A4352" s="143">
        <v>84</v>
      </c>
    </row>
    <row r="4353" spans="1:1" x14ac:dyDescent="0.2">
      <c r="A4353" s="143">
        <v>163</v>
      </c>
    </row>
    <row r="4354" spans="1:1" x14ac:dyDescent="0.2">
      <c r="A4354" s="143">
        <v>957</v>
      </c>
    </row>
    <row r="4355" spans="1:1" x14ac:dyDescent="0.2">
      <c r="A4355" s="143">
        <v>2</v>
      </c>
    </row>
    <row r="4356" spans="1:1" x14ac:dyDescent="0.2">
      <c r="A4356" s="143">
        <v>112</v>
      </c>
    </row>
    <row r="4357" spans="1:1" x14ac:dyDescent="0.2">
      <c r="A4357" s="143">
        <v>474</v>
      </c>
    </row>
    <row r="4358" spans="1:1" x14ac:dyDescent="0.2">
      <c r="A4358" s="143">
        <v>107</v>
      </c>
    </row>
    <row r="4359" spans="1:1" x14ac:dyDescent="0.2">
      <c r="A4359" s="143">
        <v>123</v>
      </c>
    </row>
    <row r="4360" spans="1:1" x14ac:dyDescent="0.2">
      <c r="A4360" s="143">
        <v>150</v>
      </c>
    </row>
    <row r="4361" spans="1:1" x14ac:dyDescent="0.2">
      <c r="A4361" s="143">
        <v>442</v>
      </c>
    </row>
    <row r="4362" spans="1:1" x14ac:dyDescent="0.2">
      <c r="A4362" s="143">
        <v>140</v>
      </c>
    </row>
    <row r="4363" spans="1:1" x14ac:dyDescent="0.2">
      <c r="A4363" s="143">
        <v>438</v>
      </c>
    </row>
    <row r="4364" spans="1:1" x14ac:dyDescent="0.2">
      <c r="A4364" s="143">
        <v>1735</v>
      </c>
    </row>
    <row r="4365" spans="1:1" x14ac:dyDescent="0.2">
      <c r="A4365" s="143">
        <v>377</v>
      </c>
    </row>
    <row r="4366" spans="1:1" x14ac:dyDescent="0.2">
      <c r="A4366" s="143">
        <v>6</v>
      </c>
    </row>
    <row r="4367" spans="1:1" x14ac:dyDescent="0.2">
      <c r="A4367" s="143">
        <v>685</v>
      </c>
    </row>
    <row r="4368" spans="1:1" x14ac:dyDescent="0.2">
      <c r="A4368" s="143">
        <v>108</v>
      </c>
    </row>
    <row r="4369" spans="1:1" x14ac:dyDescent="0.2">
      <c r="A4369" s="143">
        <v>428</v>
      </c>
    </row>
    <row r="4370" spans="1:1" x14ac:dyDescent="0.2">
      <c r="A4370" s="143">
        <v>441</v>
      </c>
    </row>
    <row r="4371" spans="1:1" x14ac:dyDescent="0.2">
      <c r="A4371" s="143">
        <v>59</v>
      </c>
    </row>
    <row r="4372" spans="1:1" x14ac:dyDescent="0.2">
      <c r="A4372" s="143">
        <v>88</v>
      </c>
    </row>
    <row r="4373" spans="1:1" x14ac:dyDescent="0.2">
      <c r="A4373" s="143">
        <v>1370</v>
      </c>
    </row>
    <row r="4374" spans="1:1" x14ac:dyDescent="0.2">
      <c r="A4374" s="143">
        <v>218</v>
      </c>
    </row>
    <row r="4375" spans="1:1" x14ac:dyDescent="0.2">
      <c r="A4375" s="143">
        <v>129</v>
      </c>
    </row>
    <row r="4376" spans="1:1" x14ac:dyDescent="0.2">
      <c r="A4376" s="143">
        <v>430</v>
      </c>
    </row>
    <row r="4377" spans="1:1" x14ac:dyDescent="0.2">
      <c r="A4377" s="143">
        <v>416</v>
      </c>
    </row>
    <row r="4378" spans="1:1" x14ac:dyDescent="0.2">
      <c r="A4378" s="143">
        <v>192</v>
      </c>
    </row>
    <row r="4379" spans="1:1" x14ac:dyDescent="0.2">
      <c r="A4379" s="143">
        <v>119</v>
      </c>
    </row>
    <row r="4380" spans="1:1" x14ac:dyDescent="0.2">
      <c r="A4380" s="143">
        <v>94</v>
      </c>
    </row>
    <row r="4381" spans="1:1" x14ac:dyDescent="0.2">
      <c r="A4381" s="143">
        <v>434</v>
      </c>
    </row>
    <row r="4382" spans="1:1" x14ac:dyDescent="0.2">
      <c r="A4382" s="143">
        <v>90</v>
      </c>
    </row>
    <row r="4383" spans="1:1" x14ac:dyDescent="0.2">
      <c r="A4383" s="143">
        <v>451</v>
      </c>
    </row>
    <row r="4384" spans="1:1" x14ac:dyDescent="0.2">
      <c r="A4384" s="143">
        <v>3140</v>
      </c>
    </row>
    <row r="4385" spans="1:1" x14ac:dyDescent="0.2">
      <c r="A4385" s="143">
        <v>189</v>
      </c>
    </row>
    <row r="4386" spans="1:1" x14ac:dyDescent="0.2">
      <c r="A4386" s="143">
        <v>1346</v>
      </c>
    </row>
    <row r="4387" spans="1:1" x14ac:dyDescent="0.2">
      <c r="A4387" s="143">
        <v>91</v>
      </c>
    </row>
    <row r="4388" spans="1:1" x14ac:dyDescent="0.2">
      <c r="A4388" s="143">
        <v>429</v>
      </c>
    </row>
    <row r="4389" spans="1:1" x14ac:dyDescent="0.2">
      <c r="A4389" s="143">
        <v>481</v>
      </c>
    </row>
    <row r="4390" spans="1:1" x14ac:dyDescent="0.2">
      <c r="A4390" s="143">
        <v>106</v>
      </c>
    </row>
    <row r="4391" spans="1:1" x14ac:dyDescent="0.2">
      <c r="A4391" s="143">
        <v>120</v>
      </c>
    </row>
    <row r="4392" spans="1:1" x14ac:dyDescent="0.2">
      <c r="A4392" s="143">
        <v>190</v>
      </c>
    </row>
    <row r="4393" spans="1:1" x14ac:dyDescent="0.2">
      <c r="A4393" s="143">
        <v>160</v>
      </c>
    </row>
    <row r="4394" spans="1:1" x14ac:dyDescent="0.2">
      <c r="A4394" s="143">
        <v>175</v>
      </c>
    </row>
    <row r="4395" spans="1:1" x14ac:dyDescent="0.2">
      <c r="A4395" s="143">
        <v>65</v>
      </c>
    </row>
    <row r="4396" spans="1:1" x14ac:dyDescent="0.2">
      <c r="A4396" s="143">
        <v>5</v>
      </c>
    </row>
    <row r="4397" spans="1:1" x14ac:dyDescent="0.2">
      <c r="A4397" s="143">
        <v>49</v>
      </c>
    </row>
    <row r="4398" spans="1:1" x14ac:dyDescent="0.2">
      <c r="A4398" s="143">
        <v>54</v>
      </c>
    </row>
    <row r="4399" spans="1:1" x14ac:dyDescent="0.2">
      <c r="A4399" s="143">
        <v>343</v>
      </c>
    </row>
    <row r="4400" spans="1:1" x14ac:dyDescent="0.2">
      <c r="A4400" s="143">
        <v>169</v>
      </c>
    </row>
    <row r="4401" spans="1:1" x14ac:dyDescent="0.2">
      <c r="A4401" s="143">
        <v>396</v>
      </c>
    </row>
    <row r="4402" spans="1:1" x14ac:dyDescent="0.2">
      <c r="A4402" s="143">
        <v>303</v>
      </c>
    </row>
    <row r="4403" spans="1:1" x14ac:dyDescent="0.2">
      <c r="A4403" s="143">
        <v>578</v>
      </c>
    </row>
    <row r="4404" spans="1:1" x14ac:dyDescent="0.2">
      <c r="A4404" s="143">
        <v>191</v>
      </c>
    </row>
    <row r="4405" spans="1:1" x14ac:dyDescent="0.2">
      <c r="A4405" s="143">
        <v>316</v>
      </c>
    </row>
    <row r="4406" spans="1:1" x14ac:dyDescent="0.2">
      <c r="A4406" s="143">
        <v>59</v>
      </c>
    </row>
    <row r="4407" spans="1:1" x14ac:dyDescent="0.2">
      <c r="A4407" s="143">
        <v>76</v>
      </c>
    </row>
    <row r="4408" spans="1:1" x14ac:dyDescent="0.2">
      <c r="A4408" s="143">
        <v>3</v>
      </c>
    </row>
    <row r="4409" spans="1:1" x14ac:dyDescent="0.2">
      <c r="A4409" s="143">
        <v>78</v>
      </c>
    </row>
    <row r="4410" spans="1:1" x14ac:dyDescent="0.2">
      <c r="A4410" s="143">
        <v>325</v>
      </c>
    </row>
    <row r="4411" spans="1:1" x14ac:dyDescent="0.2">
      <c r="A4411" s="143">
        <v>416</v>
      </c>
    </row>
    <row r="4412" spans="1:1" x14ac:dyDescent="0.2">
      <c r="A4412" s="143">
        <v>435</v>
      </c>
    </row>
    <row r="4413" spans="1:1" x14ac:dyDescent="0.2">
      <c r="A4413" s="143">
        <v>18</v>
      </c>
    </row>
    <row r="4414" spans="1:1" x14ac:dyDescent="0.2">
      <c r="A4414" s="143">
        <v>83</v>
      </c>
    </row>
    <row r="4415" spans="1:1" x14ac:dyDescent="0.2">
      <c r="A4415" s="143">
        <v>445</v>
      </c>
    </row>
    <row r="4416" spans="1:1" x14ac:dyDescent="0.2">
      <c r="A4416" s="143">
        <v>113</v>
      </c>
    </row>
    <row r="4417" spans="1:1" x14ac:dyDescent="0.2">
      <c r="A4417" s="143">
        <v>432</v>
      </c>
    </row>
    <row r="4418" spans="1:1" x14ac:dyDescent="0.2">
      <c r="A4418" s="143">
        <v>483</v>
      </c>
    </row>
    <row r="4419" spans="1:1" x14ac:dyDescent="0.2">
      <c r="A4419" s="143">
        <v>3966</v>
      </c>
    </row>
    <row r="4420" spans="1:1" x14ac:dyDescent="0.2">
      <c r="A4420" s="143">
        <v>657</v>
      </c>
    </row>
    <row r="4421" spans="1:1" x14ac:dyDescent="0.2">
      <c r="A4421" s="143">
        <v>7</v>
      </c>
    </row>
    <row r="4422" spans="1:1" x14ac:dyDescent="0.2">
      <c r="A4422" s="143">
        <v>76</v>
      </c>
    </row>
    <row r="4423" spans="1:1" x14ac:dyDescent="0.2">
      <c r="A4423" s="143">
        <v>496</v>
      </c>
    </row>
    <row r="4424" spans="1:1" x14ac:dyDescent="0.2">
      <c r="A4424" s="143">
        <v>325</v>
      </c>
    </row>
    <row r="4425" spans="1:1" x14ac:dyDescent="0.2">
      <c r="A4425" s="143">
        <v>237</v>
      </c>
    </row>
    <row r="4426" spans="1:1" x14ac:dyDescent="0.2">
      <c r="A4426" s="143">
        <v>143</v>
      </c>
    </row>
    <row r="4427" spans="1:1" x14ac:dyDescent="0.2">
      <c r="A4427" s="143">
        <v>75</v>
      </c>
    </row>
    <row r="4428" spans="1:1" x14ac:dyDescent="0.2">
      <c r="A4428" s="143">
        <v>401</v>
      </c>
    </row>
    <row r="4429" spans="1:1" x14ac:dyDescent="0.2">
      <c r="A4429" s="143">
        <v>37</v>
      </c>
    </row>
    <row r="4430" spans="1:1" x14ac:dyDescent="0.2">
      <c r="A4430" s="143">
        <v>91</v>
      </c>
    </row>
    <row r="4431" spans="1:1" x14ac:dyDescent="0.2">
      <c r="A4431" s="143">
        <v>123</v>
      </c>
    </row>
    <row r="4432" spans="1:1" x14ac:dyDescent="0.2">
      <c r="A4432" s="143">
        <v>201</v>
      </c>
    </row>
    <row r="4433" spans="1:1" x14ac:dyDescent="0.2">
      <c r="A4433" s="143">
        <v>8</v>
      </c>
    </row>
    <row r="4434" spans="1:1" x14ac:dyDescent="0.2">
      <c r="A4434" s="143">
        <v>74</v>
      </c>
    </row>
    <row r="4435" spans="1:1" x14ac:dyDescent="0.2">
      <c r="A4435" s="143">
        <v>123</v>
      </c>
    </row>
    <row r="4436" spans="1:1" x14ac:dyDescent="0.2">
      <c r="A4436" s="143">
        <v>199</v>
      </c>
    </row>
    <row r="4437" spans="1:1" x14ac:dyDescent="0.2">
      <c r="A4437" s="143">
        <v>27</v>
      </c>
    </row>
    <row r="4438" spans="1:1" x14ac:dyDescent="0.2">
      <c r="A4438" s="143">
        <v>47</v>
      </c>
    </row>
    <row r="4439" spans="1:1" x14ac:dyDescent="0.2">
      <c r="A4439" s="143">
        <v>284</v>
      </c>
    </row>
    <row r="4440" spans="1:1" x14ac:dyDescent="0.2">
      <c r="A4440" s="143">
        <v>425</v>
      </c>
    </row>
    <row r="4441" spans="1:1" x14ac:dyDescent="0.2">
      <c r="A4441" s="143">
        <v>52</v>
      </c>
    </row>
    <row r="4442" spans="1:1" x14ac:dyDescent="0.2">
      <c r="A4442" s="143">
        <v>481</v>
      </c>
    </row>
    <row r="4443" spans="1:1" x14ac:dyDescent="0.2">
      <c r="A4443" s="143">
        <v>173</v>
      </c>
    </row>
    <row r="4444" spans="1:1" x14ac:dyDescent="0.2">
      <c r="A4444" s="143">
        <v>20</v>
      </c>
    </row>
    <row r="4445" spans="1:1" x14ac:dyDescent="0.2">
      <c r="A4445" s="143">
        <v>50</v>
      </c>
    </row>
    <row r="4446" spans="1:1" x14ac:dyDescent="0.2">
      <c r="A4446" s="143">
        <v>397</v>
      </c>
    </row>
    <row r="4447" spans="1:1" x14ac:dyDescent="0.2">
      <c r="A4447" s="143">
        <v>437</v>
      </c>
    </row>
    <row r="4448" spans="1:1" x14ac:dyDescent="0.2">
      <c r="A4448" s="143">
        <v>99</v>
      </c>
    </row>
    <row r="4449" spans="1:1" x14ac:dyDescent="0.2">
      <c r="A4449" s="143">
        <v>393</v>
      </c>
    </row>
    <row r="4450" spans="1:1" x14ac:dyDescent="0.2">
      <c r="A4450" s="143">
        <v>190</v>
      </c>
    </row>
    <row r="4451" spans="1:1" x14ac:dyDescent="0.2">
      <c r="A4451" s="143">
        <v>437</v>
      </c>
    </row>
    <row r="4452" spans="1:1" x14ac:dyDescent="0.2">
      <c r="A4452" s="143">
        <v>81</v>
      </c>
    </row>
    <row r="4453" spans="1:1" x14ac:dyDescent="0.2">
      <c r="A4453" s="143">
        <v>60</v>
      </c>
    </row>
    <row r="4454" spans="1:1" x14ac:dyDescent="0.2">
      <c r="A4454" s="143">
        <v>108</v>
      </c>
    </row>
    <row r="4455" spans="1:1" x14ac:dyDescent="0.2">
      <c r="A4455" s="143">
        <v>335</v>
      </c>
    </row>
    <row r="4456" spans="1:1" x14ac:dyDescent="0.2">
      <c r="A4456" s="143">
        <v>479</v>
      </c>
    </row>
    <row r="4457" spans="1:1" x14ac:dyDescent="0.2">
      <c r="A4457" s="143">
        <v>412</v>
      </c>
    </row>
    <row r="4458" spans="1:1" x14ac:dyDescent="0.2">
      <c r="A4458" s="143">
        <v>429</v>
      </c>
    </row>
    <row r="4459" spans="1:1" x14ac:dyDescent="0.2">
      <c r="A4459" s="143">
        <v>256</v>
      </c>
    </row>
    <row r="4460" spans="1:1" x14ac:dyDescent="0.2">
      <c r="A4460" s="143">
        <v>1313</v>
      </c>
    </row>
    <row r="4461" spans="1:1" x14ac:dyDescent="0.2">
      <c r="A4461" s="143">
        <v>69</v>
      </c>
    </row>
    <row r="4462" spans="1:1" x14ac:dyDescent="0.2">
      <c r="A4462" s="143">
        <v>115</v>
      </c>
    </row>
    <row r="4463" spans="1:1" x14ac:dyDescent="0.2">
      <c r="A4463" s="143">
        <v>303</v>
      </c>
    </row>
    <row r="4464" spans="1:1" x14ac:dyDescent="0.2">
      <c r="A4464" s="143">
        <v>123</v>
      </c>
    </row>
    <row r="4465" spans="1:1" x14ac:dyDescent="0.2">
      <c r="A4465" s="143">
        <v>813</v>
      </c>
    </row>
    <row r="4466" spans="1:1" x14ac:dyDescent="0.2">
      <c r="A4466" s="143">
        <v>95</v>
      </c>
    </row>
    <row r="4467" spans="1:1" x14ac:dyDescent="0.2">
      <c r="A4467" s="143">
        <v>1459</v>
      </c>
    </row>
    <row r="4468" spans="1:1" x14ac:dyDescent="0.2">
      <c r="A4468" s="143">
        <v>34</v>
      </c>
    </row>
    <row r="4469" spans="1:1" x14ac:dyDescent="0.2">
      <c r="A4469" s="143">
        <v>221</v>
      </c>
    </row>
    <row r="4470" spans="1:1" x14ac:dyDescent="0.2">
      <c r="A4470" s="143">
        <v>504</v>
      </c>
    </row>
    <row r="4471" spans="1:1" x14ac:dyDescent="0.2">
      <c r="A4471" s="143">
        <v>4</v>
      </c>
    </row>
    <row r="4472" spans="1:1" x14ac:dyDescent="0.2">
      <c r="A4472" s="143">
        <v>4</v>
      </c>
    </row>
    <row r="4473" spans="1:1" x14ac:dyDescent="0.2">
      <c r="A4473" s="143">
        <v>3</v>
      </c>
    </row>
    <row r="4474" spans="1:1" x14ac:dyDescent="0.2">
      <c r="A4474" s="143">
        <v>428</v>
      </c>
    </row>
    <row r="4475" spans="1:1" x14ac:dyDescent="0.2">
      <c r="A4475" s="143">
        <v>166</v>
      </c>
    </row>
    <row r="4476" spans="1:1" x14ac:dyDescent="0.2">
      <c r="A4476" s="143">
        <v>225</v>
      </c>
    </row>
    <row r="4477" spans="1:1" x14ac:dyDescent="0.2">
      <c r="A4477" s="143">
        <v>281</v>
      </c>
    </row>
    <row r="4478" spans="1:1" x14ac:dyDescent="0.2">
      <c r="A4478" s="143">
        <v>411</v>
      </c>
    </row>
    <row r="4479" spans="1:1" x14ac:dyDescent="0.2">
      <c r="A4479" s="143">
        <v>33</v>
      </c>
    </row>
    <row r="4480" spans="1:1" x14ac:dyDescent="0.2">
      <c r="A4480" s="143">
        <v>186</v>
      </c>
    </row>
    <row r="4481" spans="1:1" x14ac:dyDescent="0.2">
      <c r="A4481" s="143">
        <v>313</v>
      </c>
    </row>
    <row r="4482" spans="1:1" x14ac:dyDescent="0.2">
      <c r="A4482" s="143">
        <v>419</v>
      </c>
    </row>
    <row r="4483" spans="1:1" x14ac:dyDescent="0.2">
      <c r="A4483" s="143">
        <v>222</v>
      </c>
    </row>
    <row r="4484" spans="1:1" x14ac:dyDescent="0.2">
      <c r="A4484" s="143">
        <v>12</v>
      </c>
    </row>
    <row r="4485" spans="1:1" x14ac:dyDescent="0.2">
      <c r="A4485" s="143">
        <v>354</v>
      </c>
    </row>
    <row r="4486" spans="1:1" x14ac:dyDescent="0.2">
      <c r="A4486" s="143">
        <v>415</v>
      </c>
    </row>
    <row r="4487" spans="1:1" x14ac:dyDescent="0.2">
      <c r="A4487" s="143">
        <v>74</v>
      </c>
    </row>
    <row r="4488" spans="1:1" x14ac:dyDescent="0.2">
      <c r="A4488" s="143">
        <v>110</v>
      </c>
    </row>
    <row r="4489" spans="1:1" x14ac:dyDescent="0.2">
      <c r="A4489" s="143">
        <v>81</v>
      </c>
    </row>
    <row r="4490" spans="1:1" x14ac:dyDescent="0.2">
      <c r="A4490" s="143">
        <v>100</v>
      </c>
    </row>
    <row r="4491" spans="1:1" x14ac:dyDescent="0.2">
      <c r="A4491" s="143">
        <v>405</v>
      </c>
    </row>
    <row r="4492" spans="1:1" x14ac:dyDescent="0.2">
      <c r="A4492" s="143">
        <v>95</v>
      </c>
    </row>
    <row r="4493" spans="1:1" x14ac:dyDescent="0.2">
      <c r="A4493" s="143">
        <v>59</v>
      </c>
    </row>
    <row r="4494" spans="1:1" x14ac:dyDescent="0.2">
      <c r="A4494" s="143">
        <v>435</v>
      </c>
    </row>
    <row r="4495" spans="1:1" x14ac:dyDescent="0.2">
      <c r="A4495" s="143">
        <v>450</v>
      </c>
    </row>
    <row r="4496" spans="1:1" x14ac:dyDescent="0.2">
      <c r="A4496" s="143">
        <v>696</v>
      </c>
    </row>
    <row r="4497" spans="1:1" x14ac:dyDescent="0.2">
      <c r="A4497" s="143">
        <v>34</v>
      </c>
    </row>
    <row r="4498" spans="1:1" x14ac:dyDescent="0.2">
      <c r="A4498" s="143">
        <v>3583</v>
      </c>
    </row>
    <row r="4499" spans="1:1" x14ac:dyDescent="0.2">
      <c r="A4499" s="143">
        <v>99</v>
      </c>
    </row>
    <row r="4500" spans="1:1" x14ac:dyDescent="0.2">
      <c r="A4500" s="143">
        <v>99</v>
      </c>
    </row>
    <row r="4501" spans="1:1" x14ac:dyDescent="0.2">
      <c r="A4501" s="143">
        <v>33</v>
      </c>
    </row>
    <row r="4502" spans="1:1" x14ac:dyDescent="0.2">
      <c r="A4502" s="143">
        <v>51</v>
      </c>
    </row>
    <row r="4503" spans="1:1" x14ac:dyDescent="0.2">
      <c r="A4503" s="143">
        <v>323</v>
      </c>
    </row>
    <row r="4504" spans="1:1" x14ac:dyDescent="0.2">
      <c r="A4504" s="143">
        <v>380</v>
      </c>
    </row>
    <row r="4505" spans="1:1" x14ac:dyDescent="0.2">
      <c r="A4505" s="143">
        <v>127</v>
      </c>
    </row>
    <row r="4506" spans="1:1" x14ac:dyDescent="0.2">
      <c r="A4506" s="143">
        <v>417</v>
      </c>
    </row>
    <row r="4507" spans="1:1" x14ac:dyDescent="0.2">
      <c r="A4507" s="143">
        <v>434</v>
      </c>
    </row>
    <row r="4508" spans="1:1" x14ac:dyDescent="0.2">
      <c r="A4508" s="143">
        <v>2146</v>
      </c>
    </row>
    <row r="4509" spans="1:1" x14ac:dyDescent="0.2">
      <c r="A4509" s="143">
        <v>57</v>
      </c>
    </row>
    <row r="4510" spans="1:1" x14ac:dyDescent="0.2">
      <c r="A4510" s="143">
        <v>148</v>
      </c>
    </row>
    <row r="4511" spans="1:1" x14ac:dyDescent="0.2">
      <c r="A4511" s="143">
        <v>64</v>
      </c>
    </row>
    <row r="4512" spans="1:1" x14ac:dyDescent="0.2">
      <c r="A4512" s="143">
        <v>350</v>
      </c>
    </row>
    <row r="4513" spans="1:1" x14ac:dyDescent="0.2">
      <c r="A4513" s="143">
        <v>5</v>
      </c>
    </row>
    <row r="4514" spans="1:1" x14ac:dyDescent="0.2">
      <c r="A4514" s="143">
        <v>45</v>
      </c>
    </row>
    <row r="4515" spans="1:1" x14ac:dyDescent="0.2">
      <c r="A4515" s="143">
        <v>82</v>
      </c>
    </row>
    <row r="4516" spans="1:1" x14ac:dyDescent="0.2">
      <c r="A4516" s="143">
        <v>83</v>
      </c>
    </row>
    <row r="4517" spans="1:1" x14ac:dyDescent="0.2">
      <c r="A4517" s="143">
        <v>162</v>
      </c>
    </row>
    <row r="4518" spans="1:1" x14ac:dyDescent="0.2">
      <c r="A4518" s="143">
        <v>31</v>
      </c>
    </row>
    <row r="4519" spans="1:1" x14ac:dyDescent="0.2">
      <c r="A4519" s="143">
        <v>435</v>
      </c>
    </row>
    <row r="4520" spans="1:1" x14ac:dyDescent="0.2">
      <c r="A4520" s="143">
        <v>463</v>
      </c>
    </row>
    <row r="4521" spans="1:1" x14ac:dyDescent="0.2">
      <c r="A4521" s="143">
        <v>10</v>
      </c>
    </row>
    <row r="4522" spans="1:1" x14ac:dyDescent="0.2">
      <c r="A4522" s="143">
        <v>37</v>
      </c>
    </row>
    <row r="4523" spans="1:1" x14ac:dyDescent="0.2">
      <c r="A4523" s="143">
        <v>111</v>
      </c>
    </row>
    <row r="4524" spans="1:1" x14ac:dyDescent="0.2">
      <c r="A4524" s="143">
        <v>362</v>
      </c>
    </row>
    <row r="4525" spans="1:1" x14ac:dyDescent="0.2">
      <c r="A4525" s="143">
        <v>3157</v>
      </c>
    </row>
    <row r="4526" spans="1:1" x14ac:dyDescent="0.2">
      <c r="A4526" s="143">
        <v>93</v>
      </c>
    </row>
    <row r="4527" spans="1:1" x14ac:dyDescent="0.2">
      <c r="A4527" s="143">
        <v>29</v>
      </c>
    </row>
    <row r="4528" spans="1:1" x14ac:dyDescent="0.2">
      <c r="A4528" s="143">
        <v>740</v>
      </c>
    </row>
    <row r="4529" spans="1:1" x14ac:dyDescent="0.2">
      <c r="A4529" s="143">
        <v>9</v>
      </c>
    </row>
    <row r="4530" spans="1:1" x14ac:dyDescent="0.2">
      <c r="A4530" s="143">
        <v>407</v>
      </c>
    </row>
    <row r="4531" spans="1:1" x14ac:dyDescent="0.2">
      <c r="A4531" s="143">
        <v>448</v>
      </c>
    </row>
    <row r="4532" spans="1:1" x14ac:dyDescent="0.2">
      <c r="A4532" s="143">
        <v>30</v>
      </c>
    </row>
    <row r="4533" spans="1:1" x14ac:dyDescent="0.2">
      <c r="A4533" s="143">
        <v>24</v>
      </c>
    </row>
    <row r="4534" spans="1:1" x14ac:dyDescent="0.2">
      <c r="A4534" s="143">
        <v>60</v>
      </c>
    </row>
    <row r="4535" spans="1:1" x14ac:dyDescent="0.2">
      <c r="A4535" s="143">
        <v>103</v>
      </c>
    </row>
    <row r="4536" spans="1:1" x14ac:dyDescent="0.2">
      <c r="A4536" s="143">
        <v>396</v>
      </c>
    </row>
    <row r="4537" spans="1:1" x14ac:dyDescent="0.2">
      <c r="A4537" s="143">
        <v>3378</v>
      </c>
    </row>
    <row r="4538" spans="1:1" x14ac:dyDescent="0.2">
      <c r="A4538" s="143">
        <v>72</v>
      </c>
    </row>
    <row r="4539" spans="1:1" x14ac:dyDescent="0.2">
      <c r="A4539" s="143">
        <v>190</v>
      </c>
    </row>
    <row r="4540" spans="1:1" x14ac:dyDescent="0.2">
      <c r="A4540" s="143">
        <v>408</v>
      </c>
    </row>
    <row r="4541" spans="1:1" x14ac:dyDescent="0.2">
      <c r="A4541" s="143">
        <v>418</v>
      </c>
    </row>
    <row r="4542" spans="1:1" x14ac:dyDescent="0.2">
      <c r="A4542" s="143">
        <v>67</v>
      </c>
    </row>
    <row r="4543" spans="1:1" x14ac:dyDescent="0.2">
      <c r="A4543" s="143">
        <v>3537</v>
      </c>
    </row>
    <row r="4544" spans="1:1" x14ac:dyDescent="0.2">
      <c r="A4544" s="143">
        <v>480</v>
      </c>
    </row>
    <row r="4545" spans="1:1" x14ac:dyDescent="0.2">
      <c r="A4545" s="143">
        <v>440</v>
      </c>
    </row>
    <row r="4546" spans="1:1" x14ac:dyDescent="0.2">
      <c r="A4546" s="143">
        <v>442</v>
      </c>
    </row>
    <row r="4547" spans="1:1" x14ac:dyDescent="0.2">
      <c r="A4547" s="143">
        <v>85</v>
      </c>
    </row>
    <row r="4548" spans="1:1" x14ac:dyDescent="0.2">
      <c r="A4548" s="143">
        <v>85</v>
      </c>
    </row>
    <row r="4549" spans="1:1" x14ac:dyDescent="0.2">
      <c r="A4549" s="143">
        <v>319</v>
      </c>
    </row>
    <row r="4550" spans="1:1" x14ac:dyDescent="0.2">
      <c r="A4550" s="143">
        <v>100</v>
      </c>
    </row>
    <row r="4551" spans="1:1" x14ac:dyDescent="0.2">
      <c r="A4551" s="143">
        <v>32</v>
      </c>
    </row>
    <row r="4552" spans="1:1" x14ac:dyDescent="0.2">
      <c r="A4552" s="143">
        <v>34</v>
      </c>
    </row>
    <row r="4553" spans="1:1" x14ac:dyDescent="0.2">
      <c r="A4553" s="143">
        <v>186</v>
      </c>
    </row>
    <row r="4554" spans="1:1" x14ac:dyDescent="0.2">
      <c r="A4554" s="143">
        <v>428</v>
      </c>
    </row>
    <row r="4555" spans="1:1" x14ac:dyDescent="0.2">
      <c r="A4555" s="143">
        <v>178</v>
      </c>
    </row>
    <row r="4556" spans="1:1" x14ac:dyDescent="0.2">
      <c r="A4556" s="143">
        <v>85</v>
      </c>
    </row>
    <row r="4557" spans="1:1" x14ac:dyDescent="0.2">
      <c r="A4557" s="143">
        <v>369</v>
      </c>
    </row>
    <row r="4558" spans="1:1" x14ac:dyDescent="0.2">
      <c r="A4558" s="143">
        <v>59</v>
      </c>
    </row>
    <row r="4559" spans="1:1" x14ac:dyDescent="0.2">
      <c r="A4559" s="143">
        <v>97</v>
      </c>
    </row>
    <row r="4560" spans="1:1" x14ac:dyDescent="0.2">
      <c r="A4560" s="143">
        <v>392</v>
      </c>
    </row>
    <row r="4561" spans="1:1" x14ac:dyDescent="0.2">
      <c r="A4561" s="143">
        <v>397</v>
      </c>
    </row>
    <row r="4562" spans="1:1" x14ac:dyDescent="0.2">
      <c r="A4562" s="143">
        <v>409</v>
      </c>
    </row>
    <row r="4563" spans="1:1" x14ac:dyDescent="0.2">
      <c r="A4563" s="143">
        <v>93</v>
      </c>
    </row>
    <row r="4564" spans="1:1" x14ac:dyDescent="0.2">
      <c r="A4564" s="143">
        <v>105</v>
      </c>
    </row>
    <row r="4565" spans="1:1" x14ac:dyDescent="0.2">
      <c r="A4565" s="143">
        <v>372</v>
      </c>
    </row>
    <row r="4566" spans="1:1" x14ac:dyDescent="0.2">
      <c r="A4566" s="143">
        <v>147</v>
      </c>
    </row>
    <row r="4567" spans="1:1" x14ac:dyDescent="0.2">
      <c r="A4567" s="143">
        <v>461</v>
      </c>
    </row>
    <row r="4568" spans="1:1" x14ac:dyDescent="0.2">
      <c r="A4568" s="143">
        <v>85</v>
      </c>
    </row>
    <row r="4569" spans="1:1" x14ac:dyDescent="0.2">
      <c r="A4569" s="143">
        <v>137</v>
      </c>
    </row>
    <row r="4570" spans="1:1" x14ac:dyDescent="0.2">
      <c r="A4570" s="143">
        <v>93</v>
      </c>
    </row>
    <row r="4571" spans="1:1" x14ac:dyDescent="0.2">
      <c r="A4571" s="143">
        <v>1563</v>
      </c>
    </row>
    <row r="4572" spans="1:1" x14ac:dyDescent="0.2">
      <c r="A4572" s="143">
        <v>315</v>
      </c>
    </row>
    <row r="4573" spans="1:1" x14ac:dyDescent="0.2">
      <c r="A4573" s="143">
        <v>162</v>
      </c>
    </row>
    <row r="4574" spans="1:1" x14ac:dyDescent="0.2">
      <c r="A4574" s="143">
        <v>250</v>
      </c>
    </row>
    <row r="4575" spans="1:1" x14ac:dyDescent="0.2">
      <c r="A4575" s="143">
        <v>361</v>
      </c>
    </row>
    <row r="4576" spans="1:1" x14ac:dyDescent="0.2">
      <c r="A4576" s="143">
        <v>400</v>
      </c>
    </row>
    <row r="4577" spans="1:1" x14ac:dyDescent="0.2">
      <c r="A4577" s="143">
        <v>442</v>
      </c>
    </row>
    <row r="4578" spans="1:1" x14ac:dyDescent="0.2">
      <c r="A4578" s="143">
        <v>10</v>
      </c>
    </row>
    <row r="4579" spans="1:1" x14ac:dyDescent="0.2">
      <c r="A4579" s="143">
        <v>52</v>
      </c>
    </row>
    <row r="4580" spans="1:1" x14ac:dyDescent="0.2">
      <c r="A4580" s="143">
        <v>194</v>
      </c>
    </row>
    <row r="4581" spans="1:1" x14ac:dyDescent="0.2">
      <c r="A4581" s="143">
        <v>135</v>
      </c>
    </row>
    <row r="4582" spans="1:1" x14ac:dyDescent="0.2">
      <c r="A4582" s="143">
        <v>53</v>
      </c>
    </row>
    <row r="4583" spans="1:1" x14ac:dyDescent="0.2">
      <c r="A4583" s="143">
        <v>118</v>
      </c>
    </row>
    <row r="4584" spans="1:1" x14ac:dyDescent="0.2">
      <c r="A4584" s="143">
        <v>409</v>
      </c>
    </row>
    <row r="4585" spans="1:1" x14ac:dyDescent="0.2">
      <c r="A4585" s="143">
        <v>140</v>
      </c>
    </row>
    <row r="4586" spans="1:1" x14ac:dyDescent="0.2">
      <c r="A4586" s="143">
        <v>1013</v>
      </c>
    </row>
    <row r="4587" spans="1:1" x14ac:dyDescent="0.2">
      <c r="A4587" s="143">
        <v>94</v>
      </c>
    </row>
    <row r="4588" spans="1:1" x14ac:dyDescent="0.2">
      <c r="A4588" s="143">
        <v>12</v>
      </c>
    </row>
    <row r="4589" spans="1:1" x14ac:dyDescent="0.2">
      <c r="A4589" s="143">
        <v>98</v>
      </c>
    </row>
    <row r="4590" spans="1:1" x14ac:dyDescent="0.2">
      <c r="A4590" s="143">
        <v>335</v>
      </c>
    </row>
    <row r="4591" spans="1:1" x14ac:dyDescent="0.2">
      <c r="A4591" s="143">
        <v>135</v>
      </c>
    </row>
    <row r="4592" spans="1:1" x14ac:dyDescent="0.2">
      <c r="A4592" s="143">
        <v>1098</v>
      </c>
    </row>
    <row r="4593" spans="1:1" x14ac:dyDescent="0.2">
      <c r="A4593" s="143">
        <v>19</v>
      </c>
    </row>
    <row r="4594" spans="1:1" x14ac:dyDescent="0.2">
      <c r="A4594" s="143">
        <v>124</v>
      </c>
    </row>
    <row r="4595" spans="1:1" x14ac:dyDescent="0.2">
      <c r="A4595" s="143">
        <v>356</v>
      </c>
    </row>
    <row r="4596" spans="1:1" x14ac:dyDescent="0.2">
      <c r="A4596" s="143">
        <v>120</v>
      </c>
    </row>
    <row r="4597" spans="1:1" x14ac:dyDescent="0.2">
      <c r="A4597" s="143">
        <v>478</v>
      </c>
    </row>
    <row r="4598" spans="1:1" x14ac:dyDescent="0.2">
      <c r="A4598" s="143">
        <v>72</v>
      </c>
    </row>
    <row r="4599" spans="1:1" x14ac:dyDescent="0.2">
      <c r="A4599" s="143">
        <v>359</v>
      </c>
    </row>
    <row r="4600" spans="1:1" x14ac:dyDescent="0.2">
      <c r="A4600" s="143">
        <v>544</v>
      </c>
    </row>
    <row r="4601" spans="1:1" x14ac:dyDescent="0.2">
      <c r="A4601" s="143">
        <v>387</v>
      </c>
    </row>
    <row r="4602" spans="1:1" x14ac:dyDescent="0.2">
      <c r="A4602" s="143">
        <v>58</v>
      </c>
    </row>
    <row r="4603" spans="1:1" x14ac:dyDescent="0.2">
      <c r="A4603" s="143">
        <v>142</v>
      </c>
    </row>
    <row r="4604" spans="1:1" x14ac:dyDescent="0.2">
      <c r="A4604" s="143">
        <v>523</v>
      </c>
    </row>
    <row r="4605" spans="1:1" x14ac:dyDescent="0.2">
      <c r="A4605" s="143">
        <v>100</v>
      </c>
    </row>
    <row r="4606" spans="1:1" x14ac:dyDescent="0.2">
      <c r="A4606" s="143">
        <v>481</v>
      </c>
    </row>
    <row r="4607" spans="1:1" x14ac:dyDescent="0.2">
      <c r="A4607" s="143">
        <v>469</v>
      </c>
    </row>
    <row r="4608" spans="1:1" x14ac:dyDescent="0.2">
      <c r="A4608" s="143">
        <v>425</v>
      </c>
    </row>
    <row r="4609" spans="1:1" x14ac:dyDescent="0.2">
      <c r="A4609" s="143">
        <v>135</v>
      </c>
    </row>
    <row r="4610" spans="1:1" x14ac:dyDescent="0.2">
      <c r="A4610" s="143">
        <v>99</v>
      </c>
    </row>
    <row r="4611" spans="1:1" x14ac:dyDescent="0.2">
      <c r="A4611" s="143">
        <v>82</v>
      </c>
    </row>
    <row r="4612" spans="1:1" x14ac:dyDescent="0.2">
      <c r="A4612" s="143">
        <v>159</v>
      </c>
    </row>
    <row r="4613" spans="1:1" x14ac:dyDescent="0.2">
      <c r="A4613" s="143">
        <v>441</v>
      </c>
    </row>
    <row r="4614" spans="1:1" x14ac:dyDescent="0.2">
      <c r="A4614" s="143">
        <v>199</v>
      </c>
    </row>
    <row r="4615" spans="1:1" x14ac:dyDescent="0.2">
      <c r="A4615" s="143">
        <v>324</v>
      </c>
    </row>
    <row r="4616" spans="1:1" x14ac:dyDescent="0.2">
      <c r="A4616" s="143">
        <v>532</v>
      </c>
    </row>
    <row r="4617" spans="1:1" x14ac:dyDescent="0.2">
      <c r="A4617" s="143">
        <v>99</v>
      </c>
    </row>
    <row r="4618" spans="1:1" x14ac:dyDescent="0.2">
      <c r="A4618" s="143">
        <v>144</v>
      </c>
    </row>
    <row r="4619" spans="1:1" x14ac:dyDescent="0.2">
      <c r="A4619" s="143">
        <v>3</v>
      </c>
    </row>
    <row r="4620" spans="1:1" x14ac:dyDescent="0.2">
      <c r="A4620" s="143">
        <v>100</v>
      </c>
    </row>
    <row r="4621" spans="1:1" x14ac:dyDescent="0.2">
      <c r="A4621" s="143">
        <v>151</v>
      </c>
    </row>
    <row r="4622" spans="1:1" x14ac:dyDescent="0.2">
      <c r="A4622" s="143">
        <v>448</v>
      </c>
    </row>
    <row r="4623" spans="1:1" x14ac:dyDescent="0.2">
      <c r="A4623" s="143">
        <v>81</v>
      </c>
    </row>
    <row r="4624" spans="1:1" x14ac:dyDescent="0.2">
      <c r="A4624" s="143">
        <v>4</v>
      </c>
    </row>
    <row r="4625" spans="1:1" x14ac:dyDescent="0.2">
      <c r="A4625" s="143">
        <v>68</v>
      </c>
    </row>
    <row r="4626" spans="1:1" x14ac:dyDescent="0.2">
      <c r="A4626" s="143">
        <v>381</v>
      </c>
    </row>
    <row r="4627" spans="1:1" x14ac:dyDescent="0.2">
      <c r="A4627" s="143">
        <v>92</v>
      </c>
    </row>
    <row r="4628" spans="1:1" x14ac:dyDescent="0.2">
      <c r="A4628" s="143">
        <v>2</v>
      </c>
    </row>
    <row r="4629" spans="1:1" x14ac:dyDescent="0.2">
      <c r="A4629" s="143">
        <v>50</v>
      </c>
    </row>
    <row r="4630" spans="1:1" x14ac:dyDescent="0.2">
      <c r="A4630" s="143">
        <v>140</v>
      </c>
    </row>
    <row r="4631" spans="1:1" x14ac:dyDescent="0.2">
      <c r="A4631" s="143">
        <v>428</v>
      </c>
    </row>
    <row r="4632" spans="1:1" x14ac:dyDescent="0.2">
      <c r="A4632" s="143">
        <v>3791</v>
      </c>
    </row>
    <row r="4633" spans="1:1" x14ac:dyDescent="0.2">
      <c r="A4633" s="143">
        <v>86</v>
      </c>
    </row>
    <row r="4634" spans="1:1" x14ac:dyDescent="0.2">
      <c r="A4634" s="143">
        <v>52</v>
      </c>
    </row>
    <row r="4635" spans="1:1" x14ac:dyDescent="0.2">
      <c r="A4635" s="143">
        <v>52</v>
      </c>
    </row>
    <row r="4636" spans="1:1" x14ac:dyDescent="0.2">
      <c r="A4636" s="143">
        <v>78</v>
      </c>
    </row>
    <row r="4637" spans="1:1" x14ac:dyDescent="0.2">
      <c r="A4637" s="143">
        <v>195</v>
      </c>
    </row>
    <row r="4638" spans="1:1" x14ac:dyDescent="0.2">
      <c r="A4638" s="143">
        <v>90</v>
      </c>
    </row>
    <row r="4639" spans="1:1" x14ac:dyDescent="0.2">
      <c r="A4639" s="143">
        <v>450</v>
      </c>
    </row>
    <row r="4640" spans="1:1" x14ac:dyDescent="0.2">
      <c r="A4640" s="143">
        <v>629</v>
      </c>
    </row>
    <row r="4641" spans="1:1" x14ac:dyDescent="0.2">
      <c r="A4641" s="143">
        <v>93</v>
      </c>
    </row>
    <row r="4642" spans="1:1" x14ac:dyDescent="0.2">
      <c r="A4642" s="143">
        <v>431</v>
      </c>
    </row>
    <row r="4643" spans="1:1" x14ac:dyDescent="0.2">
      <c r="A4643" s="143">
        <v>241</v>
      </c>
    </row>
    <row r="4644" spans="1:1" x14ac:dyDescent="0.2">
      <c r="A4644" s="143">
        <v>86</v>
      </c>
    </row>
    <row r="4645" spans="1:1" x14ac:dyDescent="0.2">
      <c r="A4645" s="143">
        <v>140</v>
      </c>
    </row>
    <row r="4646" spans="1:1" x14ac:dyDescent="0.2">
      <c r="A4646" s="143">
        <v>118</v>
      </c>
    </row>
    <row r="4647" spans="1:1" x14ac:dyDescent="0.2">
      <c r="A4647" s="143">
        <v>461</v>
      </c>
    </row>
    <row r="4648" spans="1:1" x14ac:dyDescent="0.2">
      <c r="A4648" s="143">
        <v>22</v>
      </c>
    </row>
    <row r="4649" spans="1:1" x14ac:dyDescent="0.2">
      <c r="A4649" s="143">
        <v>200</v>
      </c>
    </row>
    <row r="4650" spans="1:1" x14ac:dyDescent="0.2">
      <c r="A4650" s="143">
        <v>12</v>
      </c>
    </row>
    <row r="4651" spans="1:1" x14ac:dyDescent="0.2">
      <c r="A4651" s="143">
        <v>67</v>
      </c>
    </row>
    <row r="4652" spans="1:1" x14ac:dyDescent="0.2">
      <c r="A4652" s="143">
        <v>523</v>
      </c>
    </row>
    <row r="4653" spans="1:1" x14ac:dyDescent="0.2">
      <c r="A4653" s="143">
        <v>36</v>
      </c>
    </row>
    <row r="4654" spans="1:1" x14ac:dyDescent="0.2">
      <c r="A4654" s="143">
        <v>891</v>
      </c>
    </row>
    <row r="4655" spans="1:1" x14ac:dyDescent="0.2">
      <c r="A4655" s="143">
        <v>2213</v>
      </c>
    </row>
    <row r="4656" spans="1:1" x14ac:dyDescent="0.2">
      <c r="A4656" s="143">
        <v>70</v>
      </c>
    </row>
    <row r="4657" spans="1:1" x14ac:dyDescent="0.2">
      <c r="A4657" s="143">
        <v>414</v>
      </c>
    </row>
    <row r="4658" spans="1:1" x14ac:dyDescent="0.2">
      <c r="A4658" s="143">
        <v>401</v>
      </c>
    </row>
    <row r="4659" spans="1:1" x14ac:dyDescent="0.2">
      <c r="A4659" s="143">
        <v>397</v>
      </c>
    </row>
    <row r="4660" spans="1:1" x14ac:dyDescent="0.2">
      <c r="A4660" s="143">
        <v>50</v>
      </c>
    </row>
    <row r="4661" spans="1:1" x14ac:dyDescent="0.2">
      <c r="A4661" s="143">
        <v>22</v>
      </c>
    </row>
    <row r="4662" spans="1:1" x14ac:dyDescent="0.2">
      <c r="A4662" s="143">
        <v>358</v>
      </c>
    </row>
    <row r="4663" spans="1:1" x14ac:dyDescent="0.2">
      <c r="A4663" s="143">
        <v>482</v>
      </c>
    </row>
    <row r="4664" spans="1:1" x14ac:dyDescent="0.2">
      <c r="A4664" s="143">
        <v>17</v>
      </c>
    </row>
    <row r="4665" spans="1:1" x14ac:dyDescent="0.2">
      <c r="A4665" s="143">
        <v>144</v>
      </c>
    </row>
    <row r="4666" spans="1:1" x14ac:dyDescent="0.2">
      <c r="A4666" s="143">
        <v>83</v>
      </c>
    </row>
    <row r="4667" spans="1:1" x14ac:dyDescent="0.2">
      <c r="A4667" s="143">
        <v>97</v>
      </c>
    </row>
    <row r="4668" spans="1:1" x14ac:dyDescent="0.2">
      <c r="A4668" s="143">
        <v>147</v>
      </c>
    </row>
    <row r="4669" spans="1:1" x14ac:dyDescent="0.2">
      <c r="A4669" s="143">
        <v>188</v>
      </c>
    </row>
    <row r="4670" spans="1:1" x14ac:dyDescent="0.2">
      <c r="A4670" s="143">
        <v>80</v>
      </c>
    </row>
    <row r="4671" spans="1:1" x14ac:dyDescent="0.2">
      <c r="A4671" s="143">
        <v>150</v>
      </c>
    </row>
    <row r="4672" spans="1:1" x14ac:dyDescent="0.2">
      <c r="A4672" s="143">
        <v>71</v>
      </c>
    </row>
    <row r="4673" spans="1:1" x14ac:dyDescent="0.2">
      <c r="A4673" s="143">
        <v>110</v>
      </c>
    </row>
    <row r="4674" spans="1:1" x14ac:dyDescent="0.2">
      <c r="A4674" s="143">
        <v>182</v>
      </c>
    </row>
    <row r="4675" spans="1:1" x14ac:dyDescent="0.2">
      <c r="A4675" s="143">
        <v>153</v>
      </c>
    </row>
    <row r="4676" spans="1:1" x14ac:dyDescent="0.2">
      <c r="A4676" s="143">
        <v>116</v>
      </c>
    </row>
    <row r="4677" spans="1:1" x14ac:dyDescent="0.2">
      <c r="A4677" s="143">
        <v>423</v>
      </c>
    </row>
    <row r="4678" spans="1:1" x14ac:dyDescent="0.2">
      <c r="A4678" s="143">
        <v>17</v>
      </c>
    </row>
    <row r="4679" spans="1:1" x14ac:dyDescent="0.2">
      <c r="A4679" s="143">
        <v>67</v>
      </c>
    </row>
    <row r="4680" spans="1:1" x14ac:dyDescent="0.2">
      <c r="A4680" s="143">
        <v>136</v>
      </c>
    </row>
    <row r="4681" spans="1:1" x14ac:dyDescent="0.2">
      <c r="A4681" s="143">
        <v>177</v>
      </c>
    </row>
    <row r="4682" spans="1:1" x14ac:dyDescent="0.2">
      <c r="A4682" s="143">
        <v>429</v>
      </c>
    </row>
    <row r="4683" spans="1:1" x14ac:dyDescent="0.2">
      <c r="A4683" s="143">
        <v>41</v>
      </c>
    </row>
    <row r="4684" spans="1:1" x14ac:dyDescent="0.2">
      <c r="A4684" s="143">
        <v>53</v>
      </c>
    </row>
    <row r="4685" spans="1:1" x14ac:dyDescent="0.2">
      <c r="A4685" s="143">
        <v>37</v>
      </c>
    </row>
    <row r="4686" spans="1:1" x14ac:dyDescent="0.2">
      <c r="A4686" s="143">
        <v>408</v>
      </c>
    </row>
    <row r="4687" spans="1:1" x14ac:dyDescent="0.2">
      <c r="A4687" s="143">
        <v>67</v>
      </c>
    </row>
    <row r="4688" spans="1:1" x14ac:dyDescent="0.2">
      <c r="A4688" s="143">
        <v>145</v>
      </c>
    </row>
    <row r="4689" spans="1:1" x14ac:dyDescent="0.2">
      <c r="A4689" s="143">
        <v>49</v>
      </c>
    </row>
    <row r="4690" spans="1:1" x14ac:dyDescent="0.2">
      <c r="A4690" s="143">
        <v>3618</v>
      </c>
    </row>
    <row r="4691" spans="1:1" x14ac:dyDescent="0.2">
      <c r="A4691" s="143">
        <v>56</v>
      </c>
    </row>
    <row r="4692" spans="1:1" x14ac:dyDescent="0.2">
      <c r="A4692" s="143">
        <v>368</v>
      </c>
    </row>
    <row r="4693" spans="1:1" x14ac:dyDescent="0.2">
      <c r="A4693" s="143">
        <v>66</v>
      </c>
    </row>
    <row r="4694" spans="1:1" x14ac:dyDescent="0.2">
      <c r="A4694" s="143">
        <v>464</v>
      </c>
    </row>
    <row r="4695" spans="1:1" x14ac:dyDescent="0.2">
      <c r="A4695" s="143">
        <v>369</v>
      </c>
    </row>
    <row r="4696" spans="1:1" x14ac:dyDescent="0.2">
      <c r="A4696" s="143">
        <v>145</v>
      </c>
    </row>
    <row r="4697" spans="1:1" x14ac:dyDescent="0.2">
      <c r="A4697" s="143">
        <v>343</v>
      </c>
    </row>
    <row r="4698" spans="1:1" x14ac:dyDescent="0.2">
      <c r="A4698" s="143">
        <v>66</v>
      </c>
    </row>
    <row r="4699" spans="1:1" x14ac:dyDescent="0.2">
      <c r="A4699" s="143">
        <v>95</v>
      </c>
    </row>
    <row r="4700" spans="1:1" x14ac:dyDescent="0.2">
      <c r="A4700" s="143">
        <v>448</v>
      </c>
    </row>
    <row r="4701" spans="1:1" x14ac:dyDescent="0.2">
      <c r="A4701" s="143">
        <v>84</v>
      </c>
    </row>
    <row r="4702" spans="1:1" x14ac:dyDescent="0.2">
      <c r="A4702" s="143">
        <v>7</v>
      </c>
    </row>
    <row r="4703" spans="1:1" x14ac:dyDescent="0.2">
      <c r="A4703" s="143">
        <v>56</v>
      </c>
    </row>
    <row r="4704" spans="1:1" x14ac:dyDescent="0.2">
      <c r="A4704" s="143">
        <v>88</v>
      </c>
    </row>
    <row r="4705" spans="1:1" x14ac:dyDescent="0.2">
      <c r="A4705" s="143">
        <v>195</v>
      </c>
    </row>
    <row r="4706" spans="1:1" x14ac:dyDescent="0.2">
      <c r="A4706" s="143">
        <v>325</v>
      </c>
    </row>
    <row r="4707" spans="1:1" x14ac:dyDescent="0.2">
      <c r="A4707" s="143">
        <v>147</v>
      </c>
    </row>
    <row r="4708" spans="1:1" x14ac:dyDescent="0.2">
      <c r="A4708" s="143">
        <v>59</v>
      </c>
    </row>
    <row r="4709" spans="1:1" x14ac:dyDescent="0.2">
      <c r="A4709" s="143">
        <v>41</v>
      </c>
    </row>
    <row r="4710" spans="1:1" x14ac:dyDescent="0.2">
      <c r="A4710" s="143">
        <v>132</v>
      </c>
    </row>
    <row r="4711" spans="1:1" x14ac:dyDescent="0.2">
      <c r="A4711" s="143">
        <v>106</v>
      </c>
    </row>
    <row r="4712" spans="1:1" x14ac:dyDescent="0.2">
      <c r="A4712" s="143">
        <v>116</v>
      </c>
    </row>
    <row r="4713" spans="1:1" x14ac:dyDescent="0.2">
      <c r="A4713" s="143">
        <v>364</v>
      </c>
    </row>
    <row r="4714" spans="1:1" x14ac:dyDescent="0.2">
      <c r="A4714" s="143">
        <v>33</v>
      </c>
    </row>
    <row r="4715" spans="1:1" x14ac:dyDescent="0.2">
      <c r="A4715" s="143">
        <v>461</v>
      </c>
    </row>
    <row r="4716" spans="1:1" x14ac:dyDescent="0.2">
      <c r="A4716" s="143">
        <v>16</v>
      </c>
    </row>
    <row r="4717" spans="1:1" x14ac:dyDescent="0.2">
      <c r="A4717" s="143">
        <v>34</v>
      </c>
    </row>
    <row r="4718" spans="1:1" x14ac:dyDescent="0.2">
      <c r="A4718" s="143">
        <v>150</v>
      </c>
    </row>
    <row r="4719" spans="1:1" x14ac:dyDescent="0.2">
      <c r="A4719" s="143">
        <v>366</v>
      </c>
    </row>
    <row r="4720" spans="1:1" x14ac:dyDescent="0.2">
      <c r="A4720" s="143">
        <v>426</v>
      </c>
    </row>
    <row r="4721" spans="1:1" x14ac:dyDescent="0.2">
      <c r="A4721" s="143">
        <v>57</v>
      </c>
    </row>
    <row r="4722" spans="1:1" x14ac:dyDescent="0.2">
      <c r="A4722" s="143">
        <v>123</v>
      </c>
    </row>
    <row r="4723" spans="1:1" x14ac:dyDescent="0.2">
      <c r="A4723" s="143">
        <v>124</v>
      </c>
    </row>
    <row r="4724" spans="1:1" x14ac:dyDescent="0.2">
      <c r="A4724" s="143">
        <v>445</v>
      </c>
    </row>
    <row r="4725" spans="1:1" x14ac:dyDescent="0.2">
      <c r="A4725" s="143">
        <v>352</v>
      </c>
    </row>
    <row r="4726" spans="1:1" x14ac:dyDescent="0.2">
      <c r="A4726" s="143">
        <v>3965</v>
      </c>
    </row>
    <row r="4727" spans="1:1" x14ac:dyDescent="0.2">
      <c r="A4727" s="143">
        <v>74</v>
      </c>
    </row>
    <row r="4728" spans="1:1" x14ac:dyDescent="0.2">
      <c r="A4728" s="143">
        <v>478</v>
      </c>
    </row>
    <row r="4729" spans="1:1" x14ac:dyDescent="0.2">
      <c r="A4729" s="143">
        <v>93</v>
      </c>
    </row>
    <row r="4730" spans="1:1" x14ac:dyDescent="0.2">
      <c r="A4730" s="143">
        <v>195</v>
      </c>
    </row>
    <row r="4731" spans="1:1" x14ac:dyDescent="0.2">
      <c r="A4731" s="143">
        <v>130</v>
      </c>
    </row>
    <row r="4732" spans="1:1" x14ac:dyDescent="0.2">
      <c r="A4732" s="143">
        <v>170</v>
      </c>
    </row>
    <row r="4733" spans="1:1" x14ac:dyDescent="0.2">
      <c r="A4733" s="143">
        <v>132</v>
      </c>
    </row>
    <row r="4734" spans="1:1" x14ac:dyDescent="0.2">
      <c r="A4734" s="143">
        <v>387</v>
      </c>
    </row>
    <row r="4735" spans="1:1" x14ac:dyDescent="0.2">
      <c r="A4735" s="143">
        <v>145</v>
      </c>
    </row>
    <row r="4736" spans="1:1" x14ac:dyDescent="0.2">
      <c r="A4736" s="143">
        <v>402</v>
      </c>
    </row>
    <row r="4737" spans="1:1" x14ac:dyDescent="0.2">
      <c r="A4737" s="143">
        <v>1</v>
      </c>
    </row>
    <row r="4738" spans="1:1" x14ac:dyDescent="0.2">
      <c r="A4738" s="143">
        <v>403</v>
      </c>
    </row>
    <row r="4739" spans="1:1" x14ac:dyDescent="0.2">
      <c r="A4739" s="143">
        <v>424</v>
      </c>
    </row>
    <row r="4740" spans="1:1" x14ac:dyDescent="0.2">
      <c r="A4740" s="143">
        <v>810</v>
      </c>
    </row>
    <row r="4741" spans="1:1" x14ac:dyDescent="0.2">
      <c r="A4741" s="143">
        <v>455</v>
      </c>
    </row>
    <row r="4742" spans="1:1" x14ac:dyDescent="0.2">
      <c r="A4742" s="143">
        <v>97</v>
      </c>
    </row>
    <row r="4743" spans="1:1" x14ac:dyDescent="0.2">
      <c r="A4743" s="143">
        <v>116</v>
      </c>
    </row>
    <row r="4744" spans="1:1" x14ac:dyDescent="0.2">
      <c r="A4744" s="143">
        <v>127</v>
      </c>
    </row>
    <row r="4745" spans="1:1" x14ac:dyDescent="0.2">
      <c r="A4745" s="143">
        <v>434</v>
      </c>
    </row>
    <row r="4746" spans="1:1" x14ac:dyDescent="0.2">
      <c r="A4746" s="143">
        <v>25</v>
      </c>
    </row>
    <row r="4747" spans="1:1" x14ac:dyDescent="0.2">
      <c r="A4747" s="143">
        <v>98</v>
      </c>
    </row>
    <row r="4748" spans="1:1" x14ac:dyDescent="0.2">
      <c r="A4748" s="143">
        <v>78</v>
      </c>
    </row>
    <row r="4749" spans="1:1" x14ac:dyDescent="0.2">
      <c r="A4749" s="143">
        <v>38</v>
      </c>
    </row>
    <row r="4750" spans="1:1" x14ac:dyDescent="0.2">
      <c r="A4750" s="143">
        <v>83</v>
      </c>
    </row>
    <row r="4751" spans="1:1" x14ac:dyDescent="0.2">
      <c r="A4751" s="143">
        <v>86</v>
      </c>
    </row>
    <row r="4752" spans="1:1" x14ac:dyDescent="0.2">
      <c r="A4752" s="143">
        <v>188</v>
      </c>
    </row>
    <row r="4753" spans="1:1" x14ac:dyDescent="0.2">
      <c r="A4753" s="143">
        <v>201</v>
      </c>
    </row>
    <row r="4754" spans="1:1" x14ac:dyDescent="0.2">
      <c r="A4754" s="143">
        <v>440</v>
      </c>
    </row>
    <row r="4755" spans="1:1" x14ac:dyDescent="0.2">
      <c r="A4755" s="143">
        <v>75</v>
      </c>
    </row>
    <row r="4756" spans="1:1" x14ac:dyDescent="0.2">
      <c r="A4756" s="143">
        <v>376</v>
      </c>
    </row>
    <row r="4757" spans="1:1" x14ac:dyDescent="0.2">
      <c r="A4757" s="143">
        <v>267</v>
      </c>
    </row>
    <row r="4758" spans="1:1" x14ac:dyDescent="0.2">
      <c r="A4758" s="143">
        <v>275</v>
      </c>
    </row>
    <row r="4759" spans="1:1" x14ac:dyDescent="0.2">
      <c r="A4759" s="143">
        <v>3019</v>
      </c>
    </row>
    <row r="4760" spans="1:1" x14ac:dyDescent="0.2">
      <c r="A4760" s="143">
        <v>1909</v>
      </c>
    </row>
    <row r="4761" spans="1:1" x14ac:dyDescent="0.2">
      <c r="A4761" s="143">
        <v>22</v>
      </c>
    </row>
    <row r="4762" spans="1:1" x14ac:dyDescent="0.2">
      <c r="A4762" s="143">
        <v>75</v>
      </c>
    </row>
    <row r="4763" spans="1:1" x14ac:dyDescent="0.2">
      <c r="A4763" s="143">
        <v>104</v>
      </c>
    </row>
    <row r="4764" spans="1:1" x14ac:dyDescent="0.2">
      <c r="A4764" s="143">
        <v>28</v>
      </c>
    </row>
    <row r="4765" spans="1:1" x14ac:dyDescent="0.2">
      <c r="A4765" s="143">
        <v>490</v>
      </c>
    </row>
    <row r="4766" spans="1:1" x14ac:dyDescent="0.2">
      <c r="A4766" s="143">
        <v>50</v>
      </c>
    </row>
    <row r="4767" spans="1:1" x14ac:dyDescent="0.2">
      <c r="A4767" s="143">
        <v>99</v>
      </c>
    </row>
    <row r="4768" spans="1:1" x14ac:dyDescent="0.2">
      <c r="A4768" s="143">
        <v>200</v>
      </c>
    </row>
    <row r="4769" spans="1:1" x14ac:dyDescent="0.2">
      <c r="A4769" s="143">
        <v>81</v>
      </c>
    </row>
    <row r="4770" spans="1:1" x14ac:dyDescent="0.2">
      <c r="A4770" s="143">
        <v>304</v>
      </c>
    </row>
    <row r="4771" spans="1:1" x14ac:dyDescent="0.2">
      <c r="A4771" s="143">
        <v>401</v>
      </c>
    </row>
    <row r="4772" spans="1:1" x14ac:dyDescent="0.2">
      <c r="A4772" s="143">
        <v>87</v>
      </c>
    </row>
    <row r="4773" spans="1:1" x14ac:dyDescent="0.2">
      <c r="A4773" s="143">
        <v>165</v>
      </c>
    </row>
    <row r="4774" spans="1:1" x14ac:dyDescent="0.2">
      <c r="A4774" s="143">
        <v>101</v>
      </c>
    </row>
    <row r="4775" spans="1:1" x14ac:dyDescent="0.2">
      <c r="A4775" s="143">
        <v>94</v>
      </c>
    </row>
    <row r="4776" spans="1:1" x14ac:dyDescent="0.2">
      <c r="A4776" s="143">
        <v>64</v>
      </c>
    </row>
    <row r="4777" spans="1:1" x14ac:dyDescent="0.2">
      <c r="A4777" s="143">
        <v>143</v>
      </c>
    </row>
    <row r="4778" spans="1:1" x14ac:dyDescent="0.2">
      <c r="A4778" s="143">
        <v>423</v>
      </c>
    </row>
    <row r="4779" spans="1:1" x14ac:dyDescent="0.2">
      <c r="A4779" s="143">
        <v>445</v>
      </c>
    </row>
    <row r="4780" spans="1:1" x14ac:dyDescent="0.2">
      <c r="A4780" s="143">
        <v>41</v>
      </c>
    </row>
    <row r="4781" spans="1:1" x14ac:dyDescent="0.2">
      <c r="A4781" s="143">
        <v>711</v>
      </c>
    </row>
    <row r="4782" spans="1:1" x14ac:dyDescent="0.2">
      <c r="A4782" s="143">
        <v>329</v>
      </c>
    </row>
    <row r="4783" spans="1:1" x14ac:dyDescent="0.2">
      <c r="A4783" s="143">
        <v>600</v>
      </c>
    </row>
    <row r="4784" spans="1:1" x14ac:dyDescent="0.2">
      <c r="A4784" s="143">
        <v>85</v>
      </c>
    </row>
    <row r="4785" spans="1:1" x14ac:dyDescent="0.2">
      <c r="A4785" s="143">
        <v>101</v>
      </c>
    </row>
    <row r="4786" spans="1:1" x14ac:dyDescent="0.2">
      <c r="A4786" s="143">
        <v>104</v>
      </c>
    </row>
    <row r="4787" spans="1:1" x14ac:dyDescent="0.2">
      <c r="A4787" s="143">
        <v>469</v>
      </c>
    </row>
    <row r="4788" spans="1:1" x14ac:dyDescent="0.2">
      <c r="A4788" s="143">
        <v>19</v>
      </c>
    </row>
    <row r="4789" spans="1:1" x14ac:dyDescent="0.2">
      <c r="A4789" s="143">
        <v>149</v>
      </c>
    </row>
    <row r="4790" spans="1:1" x14ac:dyDescent="0.2">
      <c r="A4790" s="143">
        <v>1889</v>
      </c>
    </row>
    <row r="4791" spans="1:1" x14ac:dyDescent="0.2">
      <c r="A4791" s="143">
        <v>426</v>
      </c>
    </row>
    <row r="4792" spans="1:1" x14ac:dyDescent="0.2">
      <c r="A4792" s="143">
        <v>578</v>
      </c>
    </row>
    <row r="4793" spans="1:1" x14ac:dyDescent="0.2">
      <c r="A4793" s="143">
        <v>213</v>
      </c>
    </row>
    <row r="4794" spans="1:1" x14ac:dyDescent="0.2">
      <c r="A4794" s="143">
        <v>127</v>
      </c>
    </row>
    <row r="4795" spans="1:1" x14ac:dyDescent="0.2">
      <c r="A4795" s="143">
        <v>80</v>
      </c>
    </row>
    <row r="4796" spans="1:1" x14ac:dyDescent="0.2">
      <c r="A4796" s="143">
        <v>155</v>
      </c>
    </row>
    <row r="4797" spans="1:1" x14ac:dyDescent="0.2">
      <c r="A4797" s="143">
        <v>434</v>
      </c>
    </row>
    <row r="4798" spans="1:1" x14ac:dyDescent="0.2">
      <c r="A4798" s="143">
        <v>33</v>
      </c>
    </row>
    <row r="4799" spans="1:1" x14ac:dyDescent="0.2">
      <c r="A4799" s="143">
        <v>100</v>
      </c>
    </row>
    <row r="4800" spans="1:1" x14ac:dyDescent="0.2">
      <c r="A4800" s="143">
        <v>404</v>
      </c>
    </row>
    <row r="4801" spans="1:1" x14ac:dyDescent="0.2">
      <c r="A4801" s="143">
        <v>470</v>
      </c>
    </row>
    <row r="4802" spans="1:1" x14ac:dyDescent="0.2">
      <c r="A4802" s="143">
        <v>68</v>
      </c>
    </row>
    <row r="4803" spans="1:1" x14ac:dyDescent="0.2">
      <c r="A4803" s="143">
        <v>410</v>
      </c>
    </row>
    <row r="4804" spans="1:1" x14ac:dyDescent="0.2">
      <c r="A4804" s="143">
        <v>452</v>
      </c>
    </row>
    <row r="4805" spans="1:1" x14ac:dyDescent="0.2">
      <c r="A4805" s="143">
        <v>182</v>
      </c>
    </row>
    <row r="4806" spans="1:1" x14ac:dyDescent="0.2">
      <c r="A4806" s="143">
        <v>644</v>
      </c>
    </row>
    <row r="4807" spans="1:1" x14ac:dyDescent="0.2">
      <c r="A4807" s="143">
        <v>62</v>
      </c>
    </row>
    <row r="4808" spans="1:1" x14ac:dyDescent="0.2">
      <c r="A4808" s="143">
        <v>200</v>
      </c>
    </row>
    <row r="4809" spans="1:1" x14ac:dyDescent="0.2">
      <c r="A4809" s="143">
        <v>223</v>
      </c>
    </row>
    <row r="4810" spans="1:1" x14ac:dyDescent="0.2">
      <c r="A4810" s="143">
        <v>22</v>
      </c>
    </row>
    <row r="4811" spans="1:1" x14ac:dyDescent="0.2">
      <c r="A4811" s="143">
        <v>1695</v>
      </c>
    </row>
    <row r="4812" spans="1:1" x14ac:dyDescent="0.2">
      <c r="A4812" s="143">
        <v>72</v>
      </c>
    </row>
    <row r="4813" spans="1:1" x14ac:dyDescent="0.2">
      <c r="A4813" s="143">
        <v>77</v>
      </c>
    </row>
    <row r="4814" spans="1:1" x14ac:dyDescent="0.2">
      <c r="A4814" s="143">
        <v>117</v>
      </c>
    </row>
    <row r="4815" spans="1:1" x14ac:dyDescent="0.2">
      <c r="A4815" s="143">
        <v>369</v>
      </c>
    </row>
    <row r="4816" spans="1:1" x14ac:dyDescent="0.2">
      <c r="A4816" s="143">
        <v>431</v>
      </c>
    </row>
    <row r="4817" spans="1:1" x14ac:dyDescent="0.2">
      <c r="A4817" s="143">
        <v>443</v>
      </c>
    </row>
    <row r="4818" spans="1:1" x14ac:dyDescent="0.2">
      <c r="A4818" s="143">
        <v>150</v>
      </c>
    </row>
    <row r="4819" spans="1:1" x14ac:dyDescent="0.2">
      <c r="A4819" s="143">
        <v>3882</v>
      </c>
    </row>
    <row r="4820" spans="1:1" x14ac:dyDescent="0.2">
      <c r="A4820" s="143">
        <v>93</v>
      </c>
    </row>
    <row r="4821" spans="1:1" x14ac:dyDescent="0.2">
      <c r="A4821" s="143">
        <v>144</v>
      </c>
    </row>
    <row r="4822" spans="1:1" x14ac:dyDescent="0.2">
      <c r="A4822" s="143">
        <v>42</v>
      </c>
    </row>
    <row r="4823" spans="1:1" x14ac:dyDescent="0.2">
      <c r="A4823" s="143">
        <v>101</v>
      </c>
    </row>
    <row r="4824" spans="1:1" x14ac:dyDescent="0.2">
      <c r="A4824" s="143">
        <v>455</v>
      </c>
    </row>
    <row r="4825" spans="1:1" x14ac:dyDescent="0.2">
      <c r="A4825" s="143">
        <v>7</v>
      </c>
    </row>
    <row r="4826" spans="1:1" x14ac:dyDescent="0.2">
      <c r="A4826" s="143">
        <v>84</v>
      </c>
    </row>
    <row r="4827" spans="1:1" x14ac:dyDescent="0.2">
      <c r="A4827" s="143">
        <v>412</v>
      </c>
    </row>
    <row r="4828" spans="1:1" x14ac:dyDescent="0.2">
      <c r="A4828" s="143">
        <v>664</v>
      </c>
    </row>
    <row r="4829" spans="1:1" x14ac:dyDescent="0.2">
      <c r="A4829" s="143">
        <v>104</v>
      </c>
    </row>
    <row r="4830" spans="1:1" x14ac:dyDescent="0.2">
      <c r="A4830" s="143">
        <v>100</v>
      </c>
    </row>
    <row r="4831" spans="1:1" x14ac:dyDescent="0.2">
      <c r="A4831" s="143">
        <v>193</v>
      </c>
    </row>
    <row r="4832" spans="1:1" x14ac:dyDescent="0.2">
      <c r="A4832" s="143">
        <v>373</v>
      </c>
    </row>
    <row r="4833" spans="1:1" x14ac:dyDescent="0.2">
      <c r="A4833" s="143">
        <v>381</v>
      </c>
    </row>
    <row r="4834" spans="1:1" x14ac:dyDescent="0.2">
      <c r="A4834" s="143">
        <v>55</v>
      </c>
    </row>
    <row r="4835" spans="1:1" x14ac:dyDescent="0.2">
      <c r="A4835" s="143">
        <v>356</v>
      </c>
    </row>
    <row r="4836" spans="1:1" x14ac:dyDescent="0.2">
      <c r="A4836" s="143">
        <v>387</v>
      </c>
    </row>
    <row r="4837" spans="1:1" x14ac:dyDescent="0.2">
      <c r="A4837" s="143">
        <v>149</v>
      </c>
    </row>
    <row r="4838" spans="1:1" x14ac:dyDescent="0.2">
      <c r="A4838" s="143">
        <v>470</v>
      </c>
    </row>
    <row r="4839" spans="1:1" x14ac:dyDescent="0.2">
      <c r="A4839" s="143">
        <v>412</v>
      </c>
    </row>
    <row r="4840" spans="1:1" x14ac:dyDescent="0.2">
      <c r="A4840" s="143">
        <v>83</v>
      </c>
    </row>
    <row r="4841" spans="1:1" x14ac:dyDescent="0.2">
      <c r="A4841" s="143">
        <v>103</v>
      </c>
    </row>
    <row r="4842" spans="1:1" x14ac:dyDescent="0.2">
      <c r="A4842" s="143">
        <v>129</v>
      </c>
    </row>
    <row r="4843" spans="1:1" x14ac:dyDescent="0.2">
      <c r="A4843" s="143">
        <v>95</v>
      </c>
    </row>
    <row r="4844" spans="1:1" x14ac:dyDescent="0.2">
      <c r="A4844" s="143">
        <v>97</v>
      </c>
    </row>
    <row r="4845" spans="1:1" x14ac:dyDescent="0.2">
      <c r="A4845" s="143">
        <v>386</v>
      </c>
    </row>
    <row r="4846" spans="1:1" x14ac:dyDescent="0.2">
      <c r="A4846" s="143">
        <v>165</v>
      </c>
    </row>
    <row r="4847" spans="1:1" x14ac:dyDescent="0.2">
      <c r="A4847" s="143">
        <v>350</v>
      </c>
    </row>
    <row r="4848" spans="1:1" x14ac:dyDescent="0.2">
      <c r="A4848" s="143">
        <v>140</v>
      </c>
    </row>
    <row r="4849" spans="1:1" x14ac:dyDescent="0.2">
      <c r="A4849" s="143">
        <v>480</v>
      </c>
    </row>
    <row r="4850" spans="1:1" x14ac:dyDescent="0.2">
      <c r="A4850" s="143">
        <v>124</v>
      </c>
    </row>
    <row r="4851" spans="1:1" x14ac:dyDescent="0.2">
      <c r="A4851" s="143">
        <v>474</v>
      </c>
    </row>
    <row r="4852" spans="1:1" x14ac:dyDescent="0.2">
      <c r="A4852" s="143">
        <v>127</v>
      </c>
    </row>
    <row r="4853" spans="1:1" x14ac:dyDescent="0.2">
      <c r="A4853" s="143">
        <v>165</v>
      </c>
    </row>
    <row r="4854" spans="1:1" x14ac:dyDescent="0.2">
      <c r="A4854" s="143">
        <v>358</v>
      </c>
    </row>
    <row r="4855" spans="1:1" x14ac:dyDescent="0.2">
      <c r="A4855" s="143">
        <v>449</v>
      </c>
    </row>
    <row r="4856" spans="1:1" x14ac:dyDescent="0.2">
      <c r="A4856" s="143">
        <v>445</v>
      </c>
    </row>
    <row r="4857" spans="1:1" x14ac:dyDescent="0.2">
      <c r="A4857" s="143">
        <v>56</v>
      </c>
    </row>
    <row r="4858" spans="1:1" x14ac:dyDescent="0.2">
      <c r="A4858" s="143">
        <v>395</v>
      </c>
    </row>
    <row r="4859" spans="1:1" x14ac:dyDescent="0.2">
      <c r="A4859" s="143">
        <v>142</v>
      </c>
    </row>
    <row r="4860" spans="1:1" x14ac:dyDescent="0.2">
      <c r="A4860" s="143">
        <v>423</v>
      </c>
    </row>
    <row r="4861" spans="1:1" x14ac:dyDescent="0.2">
      <c r="A4861" s="143">
        <v>127</v>
      </c>
    </row>
    <row r="4862" spans="1:1" x14ac:dyDescent="0.2">
      <c r="A4862" s="143">
        <v>89</v>
      </c>
    </row>
    <row r="4863" spans="1:1" x14ac:dyDescent="0.2">
      <c r="A4863" s="143">
        <v>65</v>
      </c>
    </row>
    <row r="4864" spans="1:1" x14ac:dyDescent="0.2">
      <c r="A4864" s="143">
        <v>135</v>
      </c>
    </row>
    <row r="4865" spans="1:1" x14ac:dyDescent="0.2">
      <c r="A4865" s="143">
        <v>138</v>
      </c>
    </row>
    <row r="4866" spans="1:1" x14ac:dyDescent="0.2">
      <c r="A4866" s="143">
        <v>421</v>
      </c>
    </row>
    <row r="4867" spans="1:1" x14ac:dyDescent="0.2">
      <c r="A4867" s="143">
        <v>137</v>
      </c>
    </row>
    <row r="4868" spans="1:1" x14ac:dyDescent="0.2">
      <c r="A4868" s="143">
        <v>105</v>
      </c>
    </row>
    <row r="4869" spans="1:1" x14ac:dyDescent="0.2">
      <c r="A4869" s="143">
        <v>203</v>
      </c>
    </row>
    <row r="4870" spans="1:1" x14ac:dyDescent="0.2">
      <c r="A4870" s="143">
        <v>55</v>
      </c>
    </row>
    <row r="4871" spans="1:1" x14ac:dyDescent="0.2">
      <c r="A4871" s="143">
        <v>144</v>
      </c>
    </row>
    <row r="4872" spans="1:1" x14ac:dyDescent="0.2">
      <c r="A4872" s="143">
        <v>418</v>
      </c>
    </row>
    <row r="4873" spans="1:1" x14ac:dyDescent="0.2">
      <c r="A4873" s="143">
        <v>448</v>
      </c>
    </row>
    <row r="4874" spans="1:1" x14ac:dyDescent="0.2">
      <c r="A4874" s="143">
        <v>29</v>
      </c>
    </row>
    <row r="4875" spans="1:1" x14ac:dyDescent="0.2">
      <c r="A4875" s="143">
        <v>178</v>
      </c>
    </row>
    <row r="4876" spans="1:1" x14ac:dyDescent="0.2">
      <c r="A4876" s="143">
        <v>236</v>
      </c>
    </row>
    <row r="4877" spans="1:1" x14ac:dyDescent="0.2">
      <c r="A4877" s="143">
        <v>438</v>
      </c>
    </row>
    <row r="4878" spans="1:1" x14ac:dyDescent="0.2">
      <c r="A4878" s="143">
        <v>200</v>
      </c>
    </row>
    <row r="4879" spans="1:1" x14ac:dyDescent="0.2">
      <c r="A4879" s="143">
        <v>431</v>
      </c>
    </row>
    <row r="4880" spans="1:1" x14ac:dyDescent="0.2">
      <c r="A4880" s="143">
        <v>18</v>
      </c>
    </row>
    <row r="4881" spans="1:1" x14ac:dyDescent="0.2">
      <c r="A4881" s="143">
        <v>2757</v>
      </c>
    </row>
    <row r="4882" spans="1:1" x14ac:dyDescent="0.2">
      <c r="A4882" s="143">
        <v>136</v>
      </c>
    </row>
    <row r="4883" spans="1:1" x14ac:dyDescent="0.2">
      <c r="A4883" s="143">
        <v>406</v>
      </c>
    </row>
    <row r="4884" spans="1:1" x14ac:dyDescent="0.2">
      <c r="A4884" s="143">
        <v>147</v>
      </c>
    </row>
    <row r="4885" spans="1:1" x14ac:dyDescent="0.2">
      <c r="A4885" s="143">
        <v>357</v>
      </c>
    </row>
    <row r="4886" spans="1:1" x14ac:dyDescent="0.2">
      <c r="A4886" s="143">
        <v>388</v>
      </c>
    </row>
    <row r="4887" spans="1:1" x14ac:dyDescent="0.2">
      <c r="A4887" s="143">
        <v>2885</v>
      </c>
    </row>
    <row r="4888" spans="1:1" x14ac:dyDescent="0.2">
      <c r="A4888" s="143">
        <v>87</v>
      </c>
    </row>
    <row r="4889" spans="1:1" x14ac:dyDescent="0.2">
      <c r="A4889" s="143">
        <v>2</v>
      </c>
    </row>
    <row r="4890" spans="1:1" x14ac:dyDescent="0.2">
      <c r="A4890" s="143">
        <v>55</v>
      </c>
    </row>
    <row r="4891" spans="1:1" x14ac:dyDescent="0.2">
      <c r="A4891" s="143">
        <v>372</v>
      </c>
    </row>
    <row r="4892" spans="1:1" x14ac:dyDescent="0.2">
      <c r="A4892" s="143">
        <v>421</v>
      </c>
    </row>
    <row r="4893" spans="1:1" x14ac:dyDescent="0.2">
      <c r="A4893" s="143">
        <v>65</v>
      </c>
    </row>
    <row r="4894" spans="1:1" x14ac:dyDescent="0.2">
      <c r="A4894" s="143">
        <v>123</v>
      </c>
    </row>
    <row r="4895" spans="1:1" x14ac:dyDescent="0.2">
      <c r="A4895" s="143">
        <v>72</v>
      </c>
    </row>
    <row r="4896" spans="1:1" x14ac:dyDescent="0.2">
      <c r="A4896" s="143">
        <v>74</v>
      </c>
    </row>
    <row r="4897" spans="1:1" x14ac:dyDescent="0.2">
      <c r="A4897" s="143">
        <v>305</v>
      </c>
    </row>
    <row r="4898" spans="1:1" x14ac:dyDescent="0.2">
      <c r="A4898" s="143">
        <v>8</v>
      </c>
    </row>
    <row r="4899" spans="1:1" x14ac:dyDescent="0.2">
      <c r="A4899" s="143">
        <v>133</v>
      </c>
    </row>
    <row r="4900" spans="1:1" x14ac:dyDescent="0.2">
      <c r="A4900" s="143">
        <v>404</v>
      </c>
    </row>
    <row r="4901" spans="1:1" x14ac:dyDescent="0.2">
      <c r="A4901" s="143">
        <v>553</v>
      </c>
    </row>
    <row r="4902" spans="1:1" x14ac:dyDescent="0.2">
      <c r="A4902" s="143">
        <v>30</v>
      </c>
    </row>
    <row r="4903" spans="1:1" x14ac:dyDescent="0.2">
      <c r="A4903" s="143">
        <v>96</v>
      </c>
    </row>
    <row r="4904" spans="1:1" x14ac:dyDescent="0.2">
      <c r="A4904" s="143">
        <v>460</v>
      </c>
    </row>
    <row r="4905" spans="1:1" x14ac:dyDescent="0.2">
      <c r="A4905" s="143">
        <v>2332</v>
      </c>
    </row>
    <row r="4906" spans="1:1" x14ac:dyDescent="0.2">
      <c r="A4906" s="143">
        <v>3102</v>
      </c>
    </row>
    <row r="4907" spans="1:1" x14ac:dyDescent="0.2">
      <c r="A4907" s="143">
        <v>2</v>
      </c>
    </row>
    <row r="4908" spans="1:1" x14ac:dyDescent="0.2">
      <c r="A4908" s="143">
        <v>95</v>
      </c>
    </row>
    <row r="4909" spans="1:1" x14ac:dyDescent="0.2">
      <c r="A4909" s="143">
        <v>144</v>
      </c>
    </row>
    <row r="4910" spans="1:1" x14ac:dyDescent="0.2">
      <c r="A4910" s="143">
        <v>197</v>
      </c>
    </row>
    <row r="4911" spans="1:1" x14ac:dyDescent="0.2">
      <c r="A4911" s="143">
        <v>876</v>
      </c>
    </row>
    <row r="4912" spans="1:1" x14ac:dyDescent="0.2">
      <c r="A4912" s="143">
        <v>7</v>
      </c>
    </row>
    <row r="4913" spans="1:1" x14ac:dyDescent="0.2">
      <c r="A4913" s="143">
        <v>58</v>
      </c>
    </row>
    <row r="4914" spans="1:1" x14ac:dyDescent="0.2">
      <c r="A4914" s="143">
        <v>100</v>
      </c>
    </row>
    <row r="4915" spans="1:1" x14ac:dyDescent="0.2">
      <c r="A4915" s="143">
        <v>64</v>
      </c>
    </row>
    <row r="4916" spans="1:1" x14ac:dyDescent="0.2">
      <c r="A4916" s="143">
        <v>105</v>
      </c>
    </row>
    <row r="4917" spans="1:1" x14ac:dyDescent="0.2">
      <c r="A4917" s="143">
        <v>81</v>
      </c>
    </row>
    <row r="4918" spans="1:1" x14ac:dyDescent="0.2">
      <c r="A4918" s="143">
        <v>491</v>
      </c>
    </row>
    <row r="4919" spans="1:1" x14ac:dyDescent="0.2">
      <c r="A4919" s="143">
        <v>92</v>
      </c>
    </row>
    <row r="4920" spans="1:1" x14ac:dyDescent="0.2">
      <c r="A4920" s="143">
        <v>445</v>
      </c>
    </row>
    <row r="4921" spans="1:1" x14ac:dyDescent="0.2">
      <c r="A4921" s="143">
        <v>92</v>
      </c>
    </row>
    <row r="4922" spans="1:1" x14ac:dyDescent="0.2">
      <c r="A4922" s="143">
        <v>182</v>
      </c>
    </row>
    <row r="4923" spans="1:1" x14ac:dyDescent="0.2">
      <c r="A4923" s="143">
        <v>518</v>
      </c>
    </row>
    <row r="4924" spans="1:1" x14ac:dyDescent="0.2">
      <c r="A4924" s="143">
        <v>589</v>
      </c>
    </row>
    <row r="4925" spans="1:1" x14ac:dyDescent="0.2">
      <c r="A4925" s="143">
        <v>387</v>
      </c>
    </row>
    <row r="4926" spans="1:1" x14ac:dyDescent="0.2">
      <c r="A4926" s="143">
        <v>353</v>
      </c>
    </row>
    <row r="4927" spans="1:1" x14ac:dyDescent="0.2">
      <c r="A4927" s="143">
        <v>33</v>
      </c>
    </row>
    <row r="4928" spans="1:1" x14ac:dyDescent="0.2">
      <c r="A4928" s="143">
        <v>138</v>
      </c>
    </row>
    <row r="4929" spans="1:1" x14ac:dyDescent="0.2">
      <c r="A4929" s="143">
        <v>486</v>
      </c>
    </row>
    <row r="4930" spans="1:1" x14ac:dyDescent="0.2">
      <c r="A4930" s="143">
        <v>97</v>
      </c>
    </row>
    <row r="4931" spans="1:1" x14ac:dyDescent="0.2">
      <c r="A4931" s="143">
        <v>305</v>
      </c>
    </row>
    <row r="4932" spans="1:1" x14ac:dyDescent="0.2">
      <c r="A4932" s="143">
        <v>79</v>
      </c>
    </row>
    <row r="4933" spans="1:1" x14ac:dyDescent="0.2">
      <c r="A4933" s="143">
        <v>426</v>
      </c>
    </row>
    <row r="4934" spans="1:1" x14ac:dyDescent="0.2">
      <c r="A4934" s="143">
        <v>60</v>
      </c>
    </row>
    <row r="4935" spans="1:1" x14ac:dyDescent="0.2">
      <c r="A4935" s="143">
        <v>92</v>
      </c>
    </row>
    <row r="4936" spans="1:1" x14ac:dyDescent="0.2">
      <c r="A4936" s="143">
        <v>96</v>
      </c>
    </row>
    <row r="4937" spans="1:1" x14ac:dyDescent="0.2">
      <c r="A4937" s="143">
        <v>455</v>
      </c>
    </row>
    <row r="4938" spans="1:1" x14ac:dyDescent="0.2">
      <c r="A4938" s="143">
        <v>494</v>
      </c>
    </row>
    <row r="4939" spans="1:1" x14ac:dyDescent="0.2">
      <c r="A4939" s="143">
        <v>85</v>
      </c>
    </row>
    <row r="4940" spans="1:1" x14ac:dyDescent="0.2">
      <c r="A4940" s="143">
        <v>78</v>
      </c>
    </row>
    <row r="4941" spans="1:1" x14ac:dyDescent="0.2">
      <c r="A4941" s="143">
        <v>895</v>
      </c>
    </row>
    <row r="4942" spans="1:1" x14ac:dyDescent="0.2">
      <c r="A4942" s="143">
        <v>424</v>
      </c>
    </row>
    <row r="4943" spans="1:1" x14ac:dyDescent="0.2">
      <c r="A4943" s="143">
        <v>550</v>
      </c>
    </row>
    <row r="4944" spans="1:1" x14ac:dyDescent="0.2">
      <c r="A4944" s="143">
        <v>20</v>
      </c>
    </row>
    <row r="4945" spans="1:1" x14ac:dyDescent="0.2">
      <c r="A4945" s="143">
        <v>147</v>
      </c>
    </row>
    <row r="4946" spans="1:1" x14ac:dyDescent="0.2">
      <c r="A4946" s="143">
        <v>51</v>
      </c>
    </row>
    <row r="4947" spans="1:1" x14ac:dyDescent="0.2">
      <c r="A4947" s="143">
        <v>401</v>
      </c>
    </row>
    <row r="4948" spans="1:1" x14ac:dyDescent="0.2">
      <c r="A4948" s="143">
        <v>379</v>
      </c>
    </row>
    <row r="4949" spans="1:1" x14ac:dyDescent="0.2">
      <c r="A4949" s="143">
        <v>83</v>
      </c>
    </row>
    <row r="4950" spans="1:1" x14ac:dyDescent="0.2">
      <c r="A4950" s="143">
        <v>437</v>
      </c>
    </row>
    <row r="4951" spans="1:1" x14ac:dyDescent="0.2">
      <c r="A4951" s="143">
        <v>172</v>
      </c>
    </row>
    <row r="4952" spans="1:1" x14ac:dyDescent="0.2">
      <c r="A4952" s="143">
        <v>86</v>
      </c>
    </row>
    <row r="4953" spans="1:1" x14ac:dyDescent="0.2">
      <c r="A4953" s="143">
        <v>187</v>
      </c>
    </row>
    <row r="4954" spans="1:1" x14ac:dyDescent="0.2">
      <c r="A4954" s="143">
        <v>394</v>
      </c>
    </row>
    <row r="4955" spans="1:1" x14ac:dyDescent="0.2">
      <c r="A4955" s="143">
        <v>875</v>
      </c>
    </row>
    <row r="4956" spans="1:1" x14ac:dyDescent="0.2">
      <c r="A4956" s="143">
        <v>100</v>
      </c>
    </row>
    <row r="4957" spans="1:1" x14ac:dyDescent="0.2">
      <c r="A4957" s="143">
        <v>492</v>
      </c>
    </row>
    <row r="4958" spans="1:1" x14ac:dyDescent="0.2">
      <c r="A4958" s="143">
        <v>82</v>
      </c>
    </row>
    <row r="4959" spans="1:1" x14ac:dyDescent="0.2">
      <c r="A4959" s="143">
        <v>141</v>
      </c>
    </row>
    <row r="4960" spans="1:1" x14ac:dyDescent="0.2">
      <c r="A4960" s="143">
        <v>485</v>
      </c>
    </row>
    <row r="4961" spans="1:1" x14ac:dyDescent="0.2">
      <c r="A4961" s="143">
        <v>42</v>
      </c>
    </row>
    <row r="4962" spans="1:1" x14ac:dyDescent="0.2">
      <c r="A4962" s="143">
        <v>1</v>
      </c>
    </row>
    <row r="4963" spans="1:1" x14ac:dyDescent="0.2">
      <c r="A4963" s="143">
        <v>20</v>
      </c>
    </row>
    <row r="4964" spans="1:1" x14ac:dyDescent="0.2">
      <c r="A4964" s="143">
        <v>56</v>
      </c>
    </row>
    <row r="4965" spans="1:1" x14ac:dyDescent="0.2">
      <c r="A4965" s="143">
        <v>87</v>
      </c>
    </row>
    <row r="4966" spans="1:1" x14ac:dyDescent="0.2">
      <c r="A4966" s="143">
        <v>387</v>
      </c>
    </row>
    <row r="4967" spans="1:1" x14ac:dyDescent="0.2">
      <c r="A4967" s="143">
        <v>14</v>
      </c>
    </row>
    <row r="4968" spans="1:1" x14ac:dyDescent="0.2">
      <c r="A4968" s="143">
        <v>77</v>
      </c>
    </row>
    <row r="4969" spans="1:1" x14ac:dyDescent="0.2">
      <c r="A4969" s="143">
        <v>10</v>
      </c>
    </row>
    <row r="4970" spans="1:1" x14ac:dyDescent="0.2">
      <c r="A4970" s="143">
        <v>55</v>
      </c>
    </row>
    <row r="4971" spans="1:1" x14ac:dyDescent="0.2">
      <c r="A4971" s="143">
        <v>99</v>
      </c>
    </row>
    <row r="4972" spans="1:1" x14ac:dyDescent="0.2">
      <c r="A4972" s="143">
        <v>55</v>
      </c>
    </row>
    <row r="4973" spans="1:1" x14ac:dyDescent="0.2">
      <c r="A4973" s="143">
        <v>73</v>
      </c>
    </row>
    <row r="4974" spans="1:1" x14ac:dyDescent="0.2">
      <c r="A4974" s="143">
        <v>77</v>
      </c>
    </row>
    <row r="4975" spans="1:1" x14ac:dyDescent="0.2">
      <c r="A4975" s="143">
        <v>80</v>
      </c>
    </row>
    <row r="4976" spans="1:1" x14ac:dyDescent="0.2">
      <c r="A4976" s="143">
        <v>84</v>
      </c>
    </row>
    <row r="4977" spans="1:1" x14ac:dyDescent="0.2">
      <c r="A4977" s="143">
        <v>13</v>
      </c>
    </row>
    <row r="4978" spans="1:1" x14ac:dyDescent="0.2">
      <c r="A4978" s="143">
        <v>24</v>
      </c>
    </row>
    <row r="4979" spans="1:1" x14ac:dyDescent="0.2">
      <c r="A4979" s="143">
        <v>125</v>
      </c>
    </row>
    <row r="4980" spans="1:1" x14ac:dyDescent="0.2">
      <c r="A4980" s="143">
        <v>130</v>
      </c>
    </row>
    <row r="4981" spans="1:1" x14ac:dyDescent="0.2">
      <c r="A4981" s="143">
        <v>201</v>
      </c>
    </row>
    <row r="4982" spans="1:1" x14ac:dyDescent="0.2">
      <c r="A4982" s="143">
        <v>121</v>
      </c>
    </row>
    <row r="4983" spans="1:1" x14ac:dyDescent="0.2">
      <c r="A4983" s="143">
        <v>387</v>
      </c>
    </row>
    <row r="4984" spans="1:1" x14ac:dyDescent="0.2">
      <c r="A4984" s="143">
        <v>421</v>
      </c>
    </row>
    <row r="4985" spans="1:1" x14ac:dyDescent="0.2">
      <c r="A4985" s="143">
        <v>52</v>
      </c>
    </row>
    <row r="4986" spans="1:1" x14ac:dyDescent="0.2">
      <c r="A4986" s="143">
        <v>128</v>
      </c>
    </row>
    <row r="4987" spans="1:1" x14ac:dyDescent="0.2">
      <c r="A4987" s="143">
        <v>386</v>
      </c>
    </row>
    <row r="4988" spans="1:1" x14ac:dyDescent="0.2">
      <c r="A4988" s="143">
        <v>54</v>
      </c>
    </row>
    <row r="4989" spans="1:1" x14ac:dyDescent="0.2">
      <c r="A4989" s="143">
        <v>1916</v>
      </c>
    </row>
    <row r="4990" spans="1:1" x14ac:dyDescent="0.2">
      <c r="A4990" s="143">
        <v>201</v>
      </c>
    </row>
    <row r="4991" spans="1:1" x14ac:dyDescent="0.2">
      <c r="A4991" s="143">
        <v>493</v>
      </c>
    </row>
    <row r="4992" spans="1:1" x14ac:dyDescent="0.2">
      <c r="A4992" s="143">
        <v>96</v>
      </c>
    </row>
    <row r="4993" spans="1:1" x14ac:dyDescent="0.2">
      <c r="A4993" s="143">
        <v>9</v>
      </c>
    </row>
    <row r="4994" spans="1:1" x14ac:dyDescent="0.2">
      <c r="A4994" s="143">
        <v>385</v>
      </c>
    </row>
    <row r="4995" spans="1:1" x14ac:dyDescent="0.2">
      <c r="A4995" s="143">
        <v>28</v>
      </c>
    </row>
    <row r="4996" spans="1:1" x14ac:dyDescent="0.2">
      <c r="A4996" s="143">
        <v>120</v>
      </c>
    </row>
    <row r="4997" spans="1:1" x14ac:dyDescent="0.2">
      <c r="A4997" s="143">
        <v>393</v>
      </c>
    </row>
    <row r="4998" spans="1:1" x14ac:dyDescent="0.2">
      <c r="A4998" s="143">
        <v>429</v>
      </c>
    </row>
    <row r="4999" spans="1:1" x14ac:dyDescent="0.2">
      <c r="A4999" s="143">
        <v>127</v>
      </c>
    </row>
    <row r="5000" spans="1:1" x14ac:dyDescent="0.2">
      <c r="A5000" s="143">
        <v>447</v>
      </c>
    </row>
    <row r="5001" spans="1:1" x14ac:dyDescent="0.2">
      <c r="A5001" s="143">
        <v>65</v>
      </c>
    </row>
    <row r="5002" spans="1:1" x14ac:dyDescent="0.2">
      <c r="A5002" s="143">
        <v>194</v>
      </c>
    </row>
    <row r="5003" spans="1:1" x14ac:dyDescent="0.2">
      <c r="A5003" s="143">
        <v>377</v>
      </c>
    </row>
    <row r="5004" spans="1:1" x14ac:dyDescent="0.2">
      <c r="A5004" s="143">
        <v>404</v>
      </c>
    </row>
    <row r="5005" spans="1:1" x14ac:dyDescent="0.2">
      <c r="A5005" s="143">
        <v>42</v>
      </c>
    </row>
    <row r="5006" spans="1:1" x14ac:dyDescent="0.2">
      <c r="A5006" s="143">
        <v>88</v>
      </c>
    </row>
    <row r="5007" spans="1:1" x14ac:dyDescent="0.2">
      <c r="A5007" s="143">
        <v>89</v>
      </c>
    </row>
    <row r="5008" spans="1:1" x14ac:dyDescent="0.2">
      <c r="A5008" s="143">
        <v>114</v>
      </c>
    </row>
    <row r="5009" spans="1:1" x14ac:dyDescent="0.2">
      <c r="A5009" s="143">
        <v>140</v>
      </c>
    </row>
    <row r="5010" spans="1:1" x14ac:dyDescent="0.2">
      <c r="A5010" s="143">
        <v>32</v>
      </c>
    </row>
    <row r="5011" spans="1:1" x14ac:dyDescent="0.2">
      <c r="A5011" s="143">
        <v>700</v>
      </c>
    </row>
    <row r="5012" spans="1:1" x14ac:dyDescent="0.2">
      <c r="A5012" s="143">
        <v>51</v>
      </c>
    </row>
    <row r="5013" spans="1:1" x14ac:dyDescent="0.2">
      <c r="A5013" s="143">
        <v>1874</v>
      </c>
    </row>
    <row r="5014" spans="1:1" x14ac:dyDescent="0.2">
      <c r="A5014" s="143">
        <v>410</v>
      </c>
    </row>
    <row r="5015" spans="1:1" x14ac:dyDescent="0.2">
      <c r="A5015" s="143">
        <v>22</v>
      </c>
    </row>
    <row r="5016" spans="1:1" x14ac:dyDescent="0.2">
      <c r="A5016" s="143">
        <v>419</v>
      </c>
    </row>
    <row r="5017" spans="1:1" x14ac:dyDescent="0.2">
      <c r="A5017" s="143">
        <v>132</v>
      </c>
    </row>
    <row r="5018" spans="1:1" x14ac:dyDescent="0.2">
      <c r="A5018" s="143">
        <v>67</v>
      </c>
    </row>
    <row r="5019" spans="1:1" x14ac:dyDescent="0.2">
      <c r="A5019" s="143">
        <v>57</v>
      </c>
    </row>
    <row r="5020" spans="1:1" x14ac:dyDescent="0.2">
      <c r="A5020" s="143">
        <v>394</v>
      </c>
    </row>
    <row r="5021" spans="1:1" x14ac:dyDescent="0.2">
      <c r="A5021" s="143">
        <v>89</v>
      </c>
    </row>
    <row r="5022" spans="1:1" x14ac:dyDescent="0.2">
      <c r="A5022" s="143">
        <v>14</v>
      </c>
    </row>
    <row r="5023" spans="1:1" x14ac:dyDescent="0.2">
      <c r="A5023" s="143">
        <v>84</v>
      </c>
    </row>
    <row r="5024" spans="1:1" x14ac:dyDescent="0.2">
      <c r="A5024" s="143">
        <v>58</v>
      </c>
    </row>
    <row r="5025" spans="1:1" x14ac:dyDescent="0.2">
      <c r="A5025" s="143">
        <v>69</v>
      </c>
    </row>
    <row r="5026" spans="1:1" x14ac:dyDescent="0.2">
      <c r="A5026" s="143">
        <v>100</v>
      </c>
    </row>
    <row r="5027" spans="1:1" x14ac:dyDescent="0.2">
      <c r="A5027" s="143">
        <v>2993</v>
      </c>
    </row>
    <row r="5028" spans="1:1" x14ac:dyDescent="0.2">
      <c r="A5028" s="143">
        <v>94</v>
      </c>
    </row>
    <row r="5029" spans="1:1" x14ac:dyDescent="0.2">
      <c r="A5029" s="143">
        <v>172</v>
      </c>
    </row>
    <row r="5030" spans="1:1" x14ac:dyDescent="0.2">
      <c r="A5030" s="143">
        <v>305</v>
      </c>
    </row>
    <row r="5031" spans="1:1" x14ac:dyDescent="0.2">
      <c r="A5031" s="143">
        <v>412</v>
      </c>
    </row>
    <row r="5032" spans="1:1" x14ac:dyDescent="0.2">
      <c r="A5032" s="143">
        <v>63</v>
      </c>
    </row>
    <row r="5033" spans="1:1" x14ac:dyDescent="0.2">
      <c r="A5033" s="143">
        <v>148</v>
      </c>
    </row>
    <row r="5034" spans="1:1" x14ac:dyDescent="0.2">
      <c r="A5034" s="143">
        <v>257</v>
      </c>
    </row>
    <row r="5035" spans="1:1" x14ac:dyDescent="0.2">
      <c r="A5035" s="143">
        <v>478</v>
      </c>
    </row>
    <row r="5036" spans="1:1" x14ac:dyDescent="0.2">
      <c r="A5036" s="143">
        <v>196</v>
      </c>
    </row>
    <row r="5037" spans="1:1" x14ac:dyDescent="0.2">
      <c r="A5037" s="143">
        <v>435</v>
      </c>
    </row>
    <row r="5038" spans="1:1" x14ac:dyDescent="0.2">
      <c r="A5038" s="143">
        <v>226</v>
      </c>
    </row>
    <row r="5039" spans="1:1" x14ac:dyDescent="0.2">
      <c r="A5039" s="143">
        <v>116</v>
      </c>
    </row>
    <row r="5040" spans="1:1" x14ac:dyDescent="0.2">
      <c r="A5040" s="143">
        <v>436</v>
      </c>
    </row>
    <row r="5041" spans="1:1" x14ac:dyDescent="0.2">
      <c r="A5041" s="143">
        <v>105</v>
      </c>
    </row>
    <row r="5042" spans="1:1" x14ac:dyDescent="0.2">
      <c r="A5042" s="143">
        <v>261</v>
      </c>
    </row>
    <row r="5043" spans="1:1" x14ac:dyDescent="0.2">
      <c r="A5043" s="143">
        <v>414</v>
      </c>
    </row>
    <row r="5044" spans="1:1" x14ac:dyDescent="0.2">
      <c r="A5044" s="143">
        <v>41</v>
      </c>
    </row>
    <row r="5045" spans="1:1" x14ac:dyDescent="0.2">
      <c r="A5045" s="143">
        <v>234</v>
      </c>
    </row>
    <row r="5046" spans="1:1" x14ac:dyDescent="0.2">
      <c r="A5046" s="143">
        <v>76</v>
      </c>
    </row>
    <row r="5047" spans="1:1" x14ac:dyDescent="0.2">
      <c r="A5047" s="143">
        <v>197</v>
      </c>
    </row>
    <row r="5048" spans="1:1" x14ac:dyDescent="0.2">
      <c r="A5048" s="143">
        <v>185</v>
      </c>
    </row>
    <row r="5049" spans="1:1" x14ac:dyDescent="0.2">
      <c r="A5049" s="143">
        <v>438</v>
      </c>
    </row>
    <row r="5050" spans="1:1" x14ac:dyDescent="0.2">
      <c r="A5050" s="143">
        <v>361</v>
      </c>
    </row>
    <row r="5051" spans="1:1" x14ac:dyDescent="0.2">
      <c r="A5051" s="143">
        <v>387</v>
      </c>
    </row>
    <row r="5052" spans="1:1" x14ac:dyDescent="0.2">
      <c r="A5052" s="143">
        <v>352</v>
      </c>
    </row>
    <row r="5053" spans="1:1" x14ac:dyDescent="0.2">
      <c r="A5053" s="143">
        <v>354</v>
      </c>
    </row>
    <row r="5054" spans="1:1" x14ac:dyDescent="0.2">
      <c r="A5054" s="143">
        <v>43</v>
      </c>
    </row>
    <row r="5055" spans="1:1" x14ac:dyDescent="0.2">
      <c r="A5055" s="143">
        <v>3</v>
      </c>
    </row>
    <row r="5056" spans="1:1" x14ac:dyDescent="0.2">
      <c r="A5056" s="143">
        <v>418</v>
      </c>
    </row>
    <row r="5057" spans="1:1" x14ac:dyDescent="0.2">
      <c r="A5057" s="143">
        <v>63</v>
      </c>
    </row>
    <row r="5058" spans="1:1" x14ac:dyDescent="0.2">
      <c r="A5058" s="143">
        <v>414</v>
      </c>
    </row>
    <row r="5059" spans="1:1" x14ac:dyDescent="0.2">
      <c r="A5059" s="143">
        <v>48</v>
      </c>
    </row>
    <row r="5060" spans="1:1" x14ac:dyDescent="0.2">
      <c r="A5060" s="143">
        <v>875</v>
      </c>
    </row>
    <row r="5061" spans="1:1" x14ac:dyDescent="0.2">
      <c r="A5061" s="143">
        <v>27</v>
      </c>
    </row>
    <row r="5062" spans="1:1" x14ac:dyDescent="0.2">
      <c r="A5062" s="143">
        <v>121</v>
      </c>
    </row>
    <row r="5063" spans="1:1" x14ac:dyDescent="0.2">
      <c r="A5063" s="143">
        <v>447</v>
      </c>
    </row>
    <row r="5064" spans="1:1" x14ac:dyDescent="0.2">
      <c r="A5064" s="143">
        <v>75</v>
      </c>
    </row>
    <row r="5065" spans="1:1" x14ac:dyDescent="0.2">
      <c r="A5065" s="143">
        <v>104</v>
      </c>
    </row>
    <row r="5066" spans="1:1" x14ac:dyDescent="0.2">
      <c r="A5066" s="143">
        <v>131</v>
      </c>
    </row>
    <row r="5067" spans="1:1" x14ac:dyDescent="0.2">
      <c r="A5067" s="143">
        <v>54</v>
      </c>
    </row>
    <row r="5068" spans="1:1" x14ac:dyDescent="0.2">
      <c r="A5068" s="143">
        <v>382</v>
      </c>
    </row>
    <row r="5069" spans="1:1" x14ac:dyDescent="0.2">
      <c r="A5069" s="143">
        <v>138</v>
      </c>
    </row>
    <row r="5070" spans="1:1" x14ac:dyDescent="0.2">
      <c r="A5070" s="143">
        <v>77</v>
      </c>
    </row>
    <row r="5071" spans="1:1" x14ac:dyDescent="0.2">
      <c r="A5071" s="143">
        <v>132</v>
      </c>
    </row>
    <row r="5072" spans="1:1" x14ac:dyDescent="0.2">
      <c r="A5072" s="143">
        <v>449</v>
      </c>
    </row>
    <row r="5073" spans="1:1" x14ac:dyDescent="0.2">
      <c r="A5073" s="143">
        <v>123</v>
      </c>
    </row>
    <row r="5074" spans="1:1" x14ac:dyDescent="0.2">
      <c r="A5074" s="143">
        <v>424</v>
      </c>
    </row>
    <row r="5075" spans="1:1" x14ac:dyDescent="0.2">
      <c r="A5075" s="143">
        <v>394</v>
      </c>
    </row>
    <row r="5076" spans="1:1" x14ac:dyDescent="0.2">
      <c r="A5076" s="143">
        <v>427</v>
      </c>
    </row>
    <row r="5077" spans="1:1" x14ac:dyDescent="0.2">
      <c r="A5077" s="143">
        <v>320</v>
      </c>
    </row>
    <row r="5078" spans="1:1" x14ac:dyDescent="0.2">
      <c r="A5078" s="143">
        <v>99</v>
      </c>
    </row>
    <row r="5079" spans="1:1" x14ac:dyDescent="0.2">
      <c r="A5079" s="143">
        <v>423</v>
      </c>
    </row>
    <row r="5080" spans="1:1" x14ac:dyDescent="0.2">
      <c r="A5080" s="143">
        <v>55</v>
      </c>
    </row>
    <row r="5081" spans="1:1" x14ac:dyDescent="0.2">
      <c r="A5081" s="143">
        <v>158</v>
      </c>
    </row>
    <row r="5082" spans="1:1" x14ac:dyDescent="0.2">
      <c r="A5082" s="143">
        <v>492</v>
      </c>
    </row>
    <row r="5083" spans="1:1" x14ac:dyDescent="0.2">
      <c r="A5083" s="143">
        <v>133</v>
      </c>
    </row>
    <row r="5084" spans="1:1" x14ac:dyDescent="0.2">
      <c r="A5084" s="143">
        <v>495</v>
      </c>
    </row>
    <row r="5085" spans="1:1" x14ac:dyDescent="0.2">
      <c r="A5085" s="143">
        <v>3514</v>
      </c>
    </row>
    <row r="5086" spans="1:1" x14ac:dyDescent="0.2">
      <c r="A5086" s="143">
        <v>102</v>
      </c>
    </row>
    <row r="5087" spans="1:1" x14ac:dyDescent="0.2">
      <c r="A5087" s="143">
        <v>853</v>
      </c>
    </row>
    <row r="5088" spans="1:1" x14ac:dyDescent="0.2">
      <c r="A5088" s="143">
        <v>64</v>
      </c>
    </row>
    <row r="5089" spans="1:1" x14ac:dyDescent="0.2">
      <c r="A5089" s="143">
        <v>92</v>
      </c>
    </row>
    <row r="5090" spans="1:1" x14ac:dyDescent="0.2">
      <c r="A5090" s="143">
        <v>741</v>
      </c>
    </row>
    <row r="5091" spans="1:1" x14ac:dyDescent="0.2">
      <c r="A5091" s="143">
        <v>64</v>
      </c>
    </row>
    <row r="5092" spans="1:1" x14ac:dyDescent="0.2">
      <c r="A5092" s="143">
        <v>87</v>
      </c>
    </row>
    <row r="5093" spans="1:1" x14ac:dyDescent="0.2">
      <c r="A5093" s="143">
        <v>109</v>
      </c>
    </row>
    <row r="5094" spans="1:1" x14ac:dyDescent="0.2">
      <c r="A5094" s="143">
        <v>3571</v>
      </c>
    </row>
    <row r="5095" spans="1:1" x14ac:dyDescent="0.2">
      <c r="A5095" s="143">
        <v>105</v>
      </c>
    </row>
    <row r="5096" spans="1:1" x14ac:dyDescent="0.2">
      <c r="A5096" s="143">
        <v>439</v>
      </c>
    </row>
    <row r="5097" spans="1:1" x14ac:dyDescent="0.2">
      <c r="A5097" s="143">
        <v>40</v>
      </c>
    </row>
    <row r="5098" spans="1:1" x14ac:dyDescent="0.2">
      <c r="A5098" s="143">
        <v>70</v>
      </c>
    </row>
    <row r="5099" spans="1:1" x14ac:dyDescent="0.2">
      <c r="A5099" s="143">
        <v>369</v>
      </c>
    </row>
    <row r="5100" spans="1:1" x14ac:dyDescent="0.2">
      <c r="A5100" s="143">
        <v>498</v>
      </c>
    </row>
    <row r="5101" spans="1:1" x14ac:dyDescent="0.2">
      <c r="A5101" s="143">
        <v>3849</v>
      </c>
    </row>
    <row r="5102" spans="1:1" x14ac:dyDescent="0.2">
      <c r="A5102" s="143">
        <v>497</v>
      </c>
    </row>
    <row r="5103" spans="1:1" x14ac:dyDescent="0.2">
      <c r="A5103" s="143">
        <v>33</v>
      </c>
    </row>
    <row r="5104" spans="1:1" x14ac:dyDescent="0.2">
      <c r="A5104" s="143">
        <v>106</v>
      </c>
    </row>
    <row r="5105" spans="1:1" x14ac:dyDescent="0.2">
      <c r="A5105" s="143">
        <v>210</v>
      </c>
    </row>
    <row r="5106" spans="1:1" x14ac:dyDescent="0.2">
      <c r="A5106" s="143">
        <v>43</v>
      </c>
    </row>
    <row r="5107" spans="1:1" x14ac:dyDescent="0.2">
      <c r="A5107" s="143">
        <v>110</v>
      </c>
    </row>
    <row r="5108" spans="1:1" x14ac:dyDescent="0.2">
      <c r="A5108" s="143">
        <v>112</v>
      </c>
    </row>
    <row r="5109" spans="1:1" x14ac:dyDescent="0.2">
      <c r="A5109" s="143">
        <v>377</v>
      </c>
    </row>
    <row r="5110" spans="1:1" x14ac:dyDescent="0.2">
      <c r="A5110" s="143">
        <v>2810</v>
      </c>
    </row>
    <row r="5111" spans="1:1" x14ac:dyDescent="0.2">
      <c r="A5111" s="143">
        <v>138</v>
      </c>
    </row>
    <row r="5112" spans="1:1" x14ac:dyDescent="0.2">
      <c r="A5112" s="143">
        <v>77</v>
      </c>
    </row>
    <row r="5113" spans="1:1" x14ac:dyDescent="0.2">
      <c r="A5113" s="143">
        <v>463</v>
      </c>
    </row>
    <row r="5114" spans="1:1" x14ac:dyDescent="0.2">
      <c r="A5114" s="143">
        <v>479</v>
      </c>
    </row>
    <row r="5115" spans="1:1" x14ac:dyDescent="0.2">
      <c r="A5115" s="143">
        <v>893</v>
      </c>
    </row>
    <row r="5116" spans="1:1" x14ac:dyDescent="0.2">
      <c r="A5116" s="143">
        <v>370</v>
      </c>
    </row>
    <row r="5117" spans="1:1" x14ac:dyDescent="0.2">
      <c r="A5117" s="143">
        <v>34</v>
      </c>
    </row>
    <row r="5118" spans="1:1" x14ac:dyDescent="0.2">
      <c r="A5118" s="143">
        <v>121</v>
      </c>
    </row>
    <row r="5119" spans="1:1" x14ac:dyDescent="0.2">
      <c r="A5119" s="143">
        <v>84</v>
      </c>
    </row>
    <row r="5120" spans="1:1" x14ac:dyDescent="0.2">
      <c r="A5120" s="143">
        <v>1</v>
      </c>
    </row>
    <row r="5121" spans="1:1" x14ac:dyDescent="0.2">
      <c r="A5121" s="143">
        <v>107</v>
      </c>
    </row>
    <row r="5122" spans="1:1" x14ac:dyDescent="0.2">
      <c r="A5122" s="143">
        <v>194</v>
      </c>
    </row>
    <row r="5123" spans="1:1" x14ac:dyDescent="0.2">
      <c r="A5123" s="143">
        <v>41</v>
      </c>
    </row>
    <row r="5124" spans="1:1" x14ac:dyDescent="0.2">
      <c r="A5124" s="143">
        <v>63</v>
      </c>
    </row>
    <row r="5125" spans="1:1" x14ac:dyDescent="0.2">
      <c r="A5125" s="143">
        <v>83</v>
      </c>
    </row>
    <row r="5126" spans="1:1" x14ac:dyDescent="0.2">
      <c r="A5126" s="143">
        <v>38</v>
      </c>
    </row>
    <row r="5127" spans="1:1" x14ac:dyDescent="0.2">
      <c r="A5127" s="143">
        <v>187</v>
      </c>
    </row>
    <row r="5128" spans="1:1" x14ac:dyDescent="0.2">
      <c r="A5128" s="143">
        <v>65</v>
      </c>
    </row>
    <row r="5129" spans="1:1" x14ac:dyDescent="0.2">
      <c r="A5129" s="143">
        <v>364</v>
      </c>
    </row>
    <row r="5130" spans="1:1" x14ac:dyDescent="0.2">
      <c r="A5130" s="143">
        <v>415</v>
      </c>
    </row>
    <row r="5131" spans="1:1" x14ac:dyDescent="0.2">
      <c r="A5131" s="143">
        <v>169</v>
      </c>
    </row>
    <row r="5132" spans="1:1" x14ac:dyDescent="0.2">
      <c r="A5132" s="143">
        <v>498</v>
      </c>
    </row>
    <row r="5133" spans="1:1" x14ac:dyDescent="0.2">
      <c r="A5133" s="143">
        <v>76</v>
      </c>
    </row>
    <row r="5134" spans="1:1" x14ac:dyDescent="0.2">
      <c r="A5134" s="143">
        <v>184</v>
      </c>
    </row>
    <row r="5135" spans="1:1" x14ac:dyDescent="0.2">
      <c r="A5135" s="143">
        <v>285</v>
      </c>
    </row>
    <row r="5136" spans="1:1" x14ac:dyDescent="0.2">
      <c r="A5136" s="143">
        <v>430</v>
      </c>
    </row>
    <row r="5137" spans="1:1" x14ac:dyDescent="0.2">
      <c r="A5137" s="143">
        <v>79</v>
      </c>
    </row>
    <row r="5138" spans="1:1" x14ac:dyDescent="0.2">
      <c r="A5138" s="143">
        <v>133</v>
      </c>
    </row>
    <row r="5139" spans="1:1" x14ac:dyDescent="0.2">
      <c r="A5139" s="143">
        <v>174</v>
      </c>
    </row>
    <row r="5140" spans="1:1" x14ac:dyDescent="0.2">
      <c r="A5140" s="143">
        <v>59</v>
      </c>
    </row>
    <row r="5141" spans="1:1" x14ac:dyDescent="0.2">
      <c r="A5141" s="143">
        <v>6</v>
      </c>
    </row>
    <row r="5142" spans="1:1" x14ac:dyDescent="0.2">
      <c r="A5142" s="143">
        <v>38</v>
      </c>
    </row>
    <row r="5143" spans="1:1" x14ac:dyDescent="0.2">
      <c r="A5143" s="143">
        <v>464</v>
      </c>
    </row>
    <row r="5144" spans="1:1" x14ac:dyDescent="0.2">
      <c r="A5144" s="143">
        <v>400</v>
      </c>
    </row>
    <row r="5145" spans="1:1" x14ac:dyDescent="0.2">
      <c r="A5145" s="143">
        <v>52</v>
      </c>
    </row>
    <row r="5146" spans="1:1" x14ac:dyDescent="0.2">
      <c r="A5146" s="143">
        <v>190</v>
      </c>
    </row>
    <row r="5147" spans="1:1" x14ac:dyDescent="0.2">
      <c r="A5147" s="143">
        <v>3706</v>
      </c>
    </row>
    <row r="5148" spans="1:1" x14ac:dyDescent="0.2">
      <c r="A5148" s="143">
        <v>12</v>
      </c>
    </row>
    <row r="5149" spans="1:1" x14ac:dyDescent="0.2">
      <c r="A5149" s="143">
        <v>32</v>
      </c>
    </row>
    <row r="5150" spans="1:1" x14ac:dyDescent="0.2">
      <c r="A5150" s="143">
        <v>221</v>
      </c>
    </row>
    <row r="5151" spans="1:1" x14ac:dyDescent="0.2">
      <c r="A5151" s="143">
        <v>427</v>
      </c>
    </row>
    <row r="5152" spans="1:1" x14ac:dyDescent="0.2">
      <c r="A5152" s="143">
        <v>102</v>
      </c>
    </row>
    <row r="5153" spans="1:1" x14ac:dyDescent="0.2">
      <c r="A5153" s="143">
        <v>105</v>
      </c>
    </row>
    <row r="5154" spans="1:1" x14ac:dyDescent="0.2">
      <c r="A5154" s="143">
        <v>3256</v>
      </c>
    </row>
    <row r="5155" spans="1:1" x14ac:dyDescent="0.2">
      <c r="A5155" s="143">
        <v>25</v>
      </c>
    </row>
    <row r="5156" spans="1:1" x14ac:dyDescent="0.2">
      <c r="A5156" s="143">
        <v>59</v>
      </c>
    </row>
    <row r="5157" spans="1:1" x14ac:dyDescent="0.2">
      <c r="A5157" s="143">
        <v>81</v>
      </c>
    </row>
    <row r="5158" spans="1:1" x14ac:dyDescent="0.2">
      <c r="A5158" s="143">
        <v>113</v>
      </c>
    </row>
    <row r="5159" spans="1:1" x14ac:dyDescent="0.2">
      <c r="A5159" s="143">
        <v>116</v>
      </c>
    </row>
    <row r="5160" spans="1:1" x14ac:dyDescent="0.2">
      <c r="A5160" s="143">
        <v>749</v>
      </c>
    </row>
    <row r="5161" spans="1:1" x14ac:dyDescent="0.2">
      <c r="A5161" s="143">
        <v>26</v>
      </c>
    </row>
    <row r="5162" spans="1:1" x14ac:dyDescent="0.2">
      <c r="A5162" s="143">
        <v>52</v>
      </c>
    </row>
    <row r="5163" spans="1:1" x14ac:dyDescent="0.2">
      <c r="A5163" s="143">
        <v>3230</v>
      </c>
    </row>
    <row r="5164" spans="1:1" x14ac:dyDescent="0.2">
      <c r="A5164" s="143">
        <v>1</v>
      </c>
    </row>
    <row r="5165" spans="1:1" x14ac:dyDescent="0.2">
      <c r="A5165" s="143">
        <v>446</v>
      </c>
    </row>
    <row r="5166" spans="1:1" x14ac:dyDescent="0.2">
      <c r="A5166" s="143">
        <v>107</v>
      </c>
    </row>
    <row r="5167" spans="1:1" x14ac:dyDescent="0.2">
      <c r="A5167" s="143">
        <v>374</v>
      </c>
    </row>
    <row r="5168" spans="1:1" x14ac:dyDescent="0.2">
      <c r="A5168" s="143">
        <v>1688</v>
      </c>
    </row>
    <row r="5169" spans="1:1" x14ac:dyDescent="0.2">
      <c r="A5169" s="143">
        <v>196</v>
      </c>
    </row>
    <row r="5170" spans="1:1" x14ac:dyDescent="0.2">
      <c r="A5170" s="143">
        <v>128</v>
      </c>
    </row>
    <row r="5171" spans="1:1" x14ac:dyDescent="0.2">
      <c r="A5171" s="143">
        <v>77</v>
      </c>
    </row>
    <row r="5172" spans="1:1" x14ac:dyDescent="0.2">
      <c r="A5172" s="143">
        <v>3536</v>
      </c>
    </row>
    <row r="5173" spans="1:1" x14ac:dyDescent="0.2">
      <c r="A5173" s="143">
        <v>36</v>
      </c>
    </row>
    <row r="5174" spans="1:1" x14ac:dyDescent="0.2">
      <c r="A5174" s="143">
        <v>80</v>
      </c>
    </row>
    <row r="5175" spans="1:1" x14ac:dyDescent="0.2">
      <c r="A5175" s="143">
        <v>364</v>
      </c>
    </row>
    <row r="5176" spans="1:1" x14ac:dyDescent="0.2">
      <c r="A5176" s="143">
        <v>73</v>
      </c>
    </row>
    <row r="5177" spans="1:1" x14ac:dyDescent="0.2">
      <c r="A5177" s="143">
        <v>31</v>
      </c>
    </row>
    <row r="5178" spans="1:1" x14ac:dyDescent="0.2">
      <c r="A5178" s="143">
        <v>466</v>
      </c>
    </row>
    <row r="5179" spans="1:1" x14ac:dyDescent="0.2">
      <c r="A5179" s="143">
        <v>1</v>
      </c>
    </row>
    <row r="5180" spans="1:1" x14ac:dyDescent="0.2">
      <c r="A5180" s="143">
        <v>41</v>
      </c>
    </row>
    <row r="5181" spans="1:1" x14ac:dyDescent="0.2">
      <c r="A5181" s="143">
        <v>67</v>
      </c>
    </row>
    <row r="5182" spans="1:1" x14ac:dyDescent="0.2">
      <c r="A5182" s="143">
        <v>149</v>
      </c>
    </row>
    <row r="5183" spans="1:1" x14ac:dyDescent="0.2">
      <c r="A5183" s="143">
        <v>208</v>
      </c>
    </row>
    <row r="5184" spans="1:1" x14ac:dyDescent="0.2">
      <c r="A5184" s="143">
        <v>477</v>
      </c>
    </row>
    <row r="5185" spans="1:1" x14ac:dyDescent="0.2">
      <c r="A5185" s="143">
        <v>86</v>
      </c>
    </row>
    <row r="5186" spans="1:1" x14ac:dyDescent="0.2">
      <c r="A5186" s="143">
        <v>38</v>
      </c>
    </row>
    <row r="5187" spans="1:1" x14ac:dyDescent="0.2">
      <c r="A5187" s="143">
        <v>442</v>
      </c>
    </row>
    <row r="5188" spans="1:1" x14ac:dyDescent="0.2">
      <c r="A5188" s="143">
        <v>100</v>
      </c>
    </row>
    <row r="5189" spans="1:1" x14ac:dyDescent="0.2">
      <c r="A5189" s="143">
        <v>104</v>
      </c>
    </row>
    <row r="5190" spans="1:1" x14ac:dyDescent="0.2">
      <c r="A5190" s="143">
        <v>108</v>
      </c>
    </row>
    <row r="5191" spans="1:1" x14ac:dyDescent="0.2">
      <c r="A5191" s="143">
        <v>9</v>
      </c>
    </row>
    <row r="5192" spans="1:1" x14ac:dyDescent="0.2">
      <c r="A5192" s="143">
        <v>185</v>
      </c>
    </row>
    <row r="5193" spans="1:1" x14ac:dyDescent="0.2">
      <c r="A5193" s="143">
        <v>189</v>
      </c>
    </row>
    <row r="5194" spans="1:1" x14ac:dyDescent="0.2">
      <c r="A5194" s="143">
        <v>146</v>
      </c>
    </row>
    <row r="5195" spans="1:1" x14ac:dyDescent="0.2">
      <c r="A5195" s="143">
        <v>553</v>
      </c>
    </row>
    <row r="5196" spans="1:1" x14ac:dyDescent="0.2">
      <c r="A5196" s="143">
        <v>45</v>
      </c>
    </row>
    <row r="5197" spans="1:1" x14ac:dyDescent="0.2">
      <c r="A5197" s="143">
        <v>68</v>
      </c>
    </row>
    <row r="5198" spans="1:1" x14ac:dyDescent="0.2">
      <c r="A5198" s="143">
        <v>430</v>
      </c>
    </row>
    <row r="5199" spans="1:1" x14ac:dyDescent="0.2">
      <c r="A5199" s="143">
        <v>423</v>
      </c>
    </row>
    <row r="5200" spans="1:1" x14ac:dyDescent="0.2">
      <c r="A5200" s="143">
        <v>445</v>
      </c>
    </row>
    <row r="5201" spans="1:1" x14ac:dyDescent="0.2">
      <c r="A5201" s="143">
        <v>370</v>
      </c>
    </row>
    <row r="5202" spans="1:1" x14ac:dyDescent="0.2">
      <c r="A5202" s="143">
        <v>67</v>
      </c>
    </row>
    <row r="5203" spans="1:1" x14ac:dyDescent="0.2">
      <c r="A5203" s="143">
        <v>275</v>
      </c>
    </row>
    <row r="5204" spans="1:1" x14ac:dyDescent="0.2">
      <c r="A5204" s="143">
        <v>455</v>
      </c>
    </row>
    <row r="5205" spans="1:1" x14ac:dyDescent="0.2">
      <c r="A5205" s="143">
        <v>364</v>
      </c>
    </row>
    <row r="5206" spans="1:1" x14ac:dyDescent="0.2">
      <c r="A5206" s="143">
        <v>168</v>
      </c>
    </row>
    <row r="5207" spans="1:1" x14ac:dyDescent="0.2">
      <c r="A5207" s="143">
        <v>35</v>
      </c>
    </row>
    <row r="5208" spans="1:1" x14ac:dyDescent="0.2">
      <c r="A5208" s="143">
        <v>431</v>
      </c>
    </row>
    <row r="5209" spans="1:1" x14ac:dyDescent="0.2">
      <c r="A5209" s="143">
        <v>119</v>
      </c>
    </row>
    <row r="5210" spans="1:1" x14ac:dyDescent="0.2">
      <c r="A5210" s="143">
        <v>285</v>
      </c>
    </row>
    <row r="5211" spans="1:1" x14ac:dyDescent="0.2">
      <c r="A5211" s="143">
        <v>123</v>
      </c>
    </row>
    <row r="5212" spans="1:1" x14ac:dyDescent="0.2">
      <c r="A5212" s="143">
        <v>170</v>
      </c>
    </row>
    <row r="5213" spans="1:1" x14ac:dyDescent="0.2">
      <c r="A5213" s="143">
        <v>447</v>
      </c>
    </row>
    <row r="5214" spans="1:1" x14ac:dyDescent="0.2">
      <c r="A5214" s="143">
        <v>405</v>
      </c>
    </row>
    <row r="5215" spans="1:1" x14ac:dyDescent="0.2">
      <c r="A5215" s="143">
        <v>407</v>
      </c>
    </row>
    <row r="5216" spans="1:1" x14ac:dyDescent="0.2">
      <c r="A5216" s="143">
        <v>427</v>
      </c>
    </row>
    <row r="5217" spans="1:1" x14ac:dyDescent="0.2">
      <c r="A5217" s="143">
        <v>443</v>
      </c>
    </row>
    <row r="5218" spans="1:1" x14ac:dyDescent="0.2">
      <c r="A5218" s="143">
        <v>100</v>
      </c>
    </row>
    <row r="5219" spans="1:1" x14ac:dyDescent="0.2">
      <c r="A5219" s="143">
        <v>58</v>
      </c>
    </row>
    <row r="5220" spans="1:1" x14ac:dyDescent="0.2">
      <c r="A5220" s="143">
        <v>245</v>
      </c>
    </row>
    <row r="5221" spans="1:1" x14ac:dyDescent="0.2">
      <c r="A5221" s="143">
        <v>88</v>
      </c>
    </row>
    <row r="5222" spans="1:1" x14ac:dyDescent="0.2">
      <c r="A5222" s="143">
        <v>107</v>
      </c>
    </row>
    <row r="5223" spans="1:1" x14ac:dyDescent="0.2">
      <c r="A5223" s="143">
        <v>417</v>
      </c>
    </row>
    <row r="5224" spans="1:1" x14ac:dyDescent="0.2">
      <c r="A5224" s="143">
        <v>400</v>
      </c>
    </row>
    <row r="5225" spans="1:1" x14ac:dyDescent="0.2">
      <c r="A5225" s="143">
        <v>96</v>
      </c>
    </row>
    <row r="5226" spans="1:1" x14ac:dyDescent="0.2">
      <c r="A5226" s="143">
        <v>77</v>
      </c>
    </row>
    <row r="5227" spans="1:1" x14ac:dyDescent="0.2">
      <c r="A5227" s="143">
        <v>264</v>
      </c>
    </row>
    <row r="5228" spans="1:1" x14ac:dyDescent="0.2">
      <c r="A5228" s="143">
        <v>60</v>
      </c>
    </row>
    <row r="5229" spans="1:1" x14ac:dyDescent="0.2">
      <c r="A5229" s="143">
        <v>76</v>
      </c>
    </row>
    <row r="5230" spans="1:1" x14ac:dyDescent="0.2">
      <c r="A5230" s="143">
        <v>62</v>
      </c>
    </row>
    <row r="5231" spans="1:1" x14ac:dyDescent="0.2">
      <c r="A5231" s="143">
        <v>462</v>
      </c>
    </row>
    <row r="5232" spans="1:1" x14ac:dyDescent="0.2">
      <c r="A5232" s="143">
        <v>269</v>
      </c>
    </row>
    <row r="5233" spans="1:1" x14ac:dyDescent="0.2">
      <c r="A5233" s="143">
        <v>364</v>
      </c>
    </row>
    <row r="5234" spans="1:1" x14ac:dyDescent="0.2">
      <c r="A5234" s="143">
        <v>132</v>
      </c>
    </row>
    <row r="5235" spans="1:1" x14ac:dyDescent="0.2">
      <c r="A5235" s="143">
        <v>40</v>
      </c>
    </row>
    <row r="5236" spans="1:1" x14ac:dyDescent="0.2">
      <c r="A5236" s="143">
        <v>69</v>
      </c>
    </row>
    <row r="5237" spans="1:1" x14ac:dyDescent="0.2">
      <c r="A5237" s="143">
        <v>156</v>
      </c>
    </row>
    <row r="5238" spans="1:1" x14ac:dyDescent="0.2">
      <c r="A5238" s="143">
        <v>462</v>
      </c>
    </row>
    <row r="5239" spans="1:1" x14ac:dyDescent="0.2">
      <c r="A5239" s="143">
        <v>158</v>
      </c>
    </row>
    <row r="5240" spans="1:1" x14ac:dyDescent="0.2">
      <c r="A5240" s="143">
        <v>416</v>
      </c>
    </row>
    <row r="5241" spans="1:1" x14ac:dyDescent="0.2">
      <c r="A5241" s="143">
        <v>396</v>
      </c>
    </row>
    <row r="5242" spans="1:1" x14ac:dyDescent="0.2">
      <c r="A5242" s="143">
        <v>87</v>
      </c>
    </row>
    <row r="5243" spans="1:1" x14ac:dyDescent="0.2">
      <c r="A5243" s="143">
        <v>2158</v>
      </c>
    </row>
    <row r="5244" spans="1:1" x14ac:dyDescent="0.2">
      <c r="A5244" s="143">
        <v>133</v>
      </c>
    </row>
    <row r="5245" spans="1:1" x14ac:dyDescent="0.2">
      <c r="A5245" s="143">
        <v>64</v>
      </c>
    </row>
    <row r="5246" spans="1:1" x14ac:dyDescent="0.2">
      <c r="A5246" s="143">
        <v>495</v>
      </c>
    </row>
    <row r="5247" spans="1:1" x14ac:dyDescent="0.2">
      <c r="A5247" s="143">
        <v>465</v>
      </c>
    </row>
    <row r="5248" spans="1:1" x14ac:dyDescent="0.2">
      <c r="A5248" s="143">
        <v>3</v>
      </c>
    </row>
    <row r="5249" spans="1:1" x14ac:dyDescent="0.2">
      <c r="A5249" s="143">
        <v>830</v>
      </c>
    </row>
    <row r="5250" spans="1:1" x14ac:dyDescent="0.2">
      <c r="A5250" s="143">
        <v>46</v>
      </c>
    </row>
    <row r="5251" spans="1:1" x14ac:dyDescent="0.2">
      <c r="A5251" s="143">
        <v>96</v>
      </c>
    </row>
    <row r="5252" spans="1:1" x14ac:dyDescent="0.2">
      <c r="A5252" s="143">
        <v>491</v>
      </c>
    </row>
    <row r="5253" spans="1:1" x14ac:dyDescent="0.2">
      <c r="A5253" s="143">
        <v>568</v>
      </c>
    </row>
    <row r="5254" spans="1:1" x14ac:dyDescent="0.2">
      <c r="A5254" s="143">
        <v>2722</v>
      </c>
    </row>
    <row r="5255" spans="1:1" x14ac:dyDescent="0.2">
      <c r="A5255" s="143">
        <v>205</v>
      </c>
    </row>
    <row r="5256" spans="1:1" x14ac:dyDescent="0.2">
      <c r="A5256" s="143">
        <v>414</v>
      </c>
    </row>
    <row r="5257" spans="1:1" x14ac:dyDescent="0.2">
      <c r="A5257" s="143">
        <v>16</v>
      </c>
    </row>
    <row r="5258" spans="1:1" x14ac:dyDescent="0.2">
      <c r="A5258" s="143">
        <v>85</v>
      </c>
    </row>
    <row r="5259" spans="1:1" x14ac:dyDescent="0.2">
      <c r="A5259" s="143">
        <v>158</v>
      </c>
    </row>
    <row r="5260" spans="1:1" x14ac:dyDescent="0.2">
      <c r="A5260" s="143">
        <v>56</v>
      </c>
    </row>
    <row r="5261" spans="1:1" x14ac:dyDescent="0.2">
      <c r="A5261" s="143">
        <v>100</v>
      </c>
    </row>
    <row r="5262" spans="1:1" x14ac:dyDescent="0.2">
      <c r="A5262" s="143">
        <v>1508</v>
      </c>
    </row>
    <row r="5263" spans="1:1" x14ac:dyDescent="0.2">
      <c r="A5263" s="143">
        <v>92</v>
      </c>
    </row>
    <row r="5264" spans="1:1" x14ac:dyDescent="0.2">
      <c r="A5264" s="143">
        <v>82</v>
      </c>
    </row>
    <row r="5265" spans="1:1" x14ac:dyDescent="0.2">
      <c r="A5265" s="143">
        <v>326</v>
      </c>
    </row>
    <row r="5266" spans="1:1" x14ac:dyDescent="0.2">
      <c r="A5266" s="143">
        <v>88</v>
      </c>
    </row>
    <row r="5267" spans="1:1" x14ac:dyDescent="0.2">
      <c r="A5267" s="143">
        <v>104</v>
      </c>
    </row>
    <row r="5268" spans="1:1" x14ac:dyDescent="0.2">
      <c r="A5268" s="143">
        <v>97</v>
      </c>
    </row>
    <row r="5269" spans="1:1" x14ac:dyDescent="0.2">
      <c r="A5269" s="143">
        <v>17</v>
      </c>
    </row>
    <row r="5270" spans="1:1" x14ac:dyDescent="0.2">
      <c r="A5270" s="143">
        <v>419</v>
      </c>
    </row>
    <row r="5271" spans="1:1" x14ac:dyDescent="0.2">
      <c r="A5271" s="143">
        <v>63</v>
      </c>
    </row>
    <row r="5272" spans="1:1" x14ac:dyDescent="0.2">
      <c r="A5272" s="143">
        <v>161</v>
      </c>
    </row>
    <row r="5273" spans="1:1" x14ac:dyDescent="0.2">
      <c r="A5273" s="143">
        <v>368</v>
      </c>
    </row>
    <row r="5274" spans="1:1" x14ac:dyDescent="0.2">
      <c r="A5274" s="143">
        <v>79</v>
      </c>
    </row>
    <row r="5275" spans="1:1" x14ac:dyDescent="0.2">
      <c r="A5275" s="143">
        <v>47</v>
      </c>
    </row>
    <row r="5276" spans="1:1" x14ac:dyDescent="0.2">
      <c r="A5276" s="143">
        <v>27</v>
      </c>
    </row>
    <row r="5277" spans="1:1" x14ac:dyDescent="0.2">
      <c r="A5277" s="143">
        <v>367</v>
      </c>
    </row>
    <row r="5278" spans="1:1" x14ac:dyDescent="0.2">
      <c r="A5278" s="143">
        <v>388</v>
      </c>
    </row>
    <row r="5279" spans="1:1" x14ac:dyDescent="0.2">
      <c r="A5279" s="143">
        <v>420</v>
      </c>
    </row>
    <row r="5280" spans="1:1" x14ac:dyDescent="0.2">
      <c r="A5280" s="143">
        <v>131</v>
      </c>
    </row>
    <row r="5281" spans="1:1" x14ac:dyDescent="0.2">
      <c r="A5281" s="143">
        <v>136</v>
      </c>
    </row>
    <row r="5282" spans="1:1" x14ac:dyDescent="0.2">
      <c r="A5282" s="143">
        <v>237</v>
      </c>
    </row>
    <row r="5283" spans="1:1" x14ac:dyDescent="0.2">
      <c r="A5283" s="143">
        <v>129</v>
      </c>
    </row>
    <row r="5284" spans="1:1" x14ac:dyDescent="0.2">
      <c r="A5284" s="143">
        <v>89</v>
      </c>
    </row>
    <row r="5285" spans="1:1" x14ac:dyDescent="0.2">
      <c r="A5285" s="143">
        <v>274</v>
      </c>
    </row>
    <row r="5286" spans="1:1" x14ac:dyDescent="0.2">
      <c r="A5286" s="143">
        <v>46</v>
      </c>
    </row>
    <row r="5287" spans="1:1" x14ac:dyDescent="0.2">
      <c r="A5287" s="143">
        <v>158</v>
      </c>
    </row>
    <row r="5288" spans="1:1" x14ac:dyDescent="0.2">
      <c r="A5288" s="143">
        <v>584</v>
      </c>
    </row>
    <row r="5289" spans="1:1" x14ac:dyDescent="0.2">
      <c r="A5289" s="143">
        <v>315</v>
      </c>
    </row>
    <row r="5290" spans="1:1" x14ac:dyDescent="0.2">
      <c r="A5290" s="143">
        <v>242</v>
      </c>
    </row>
    <row r="5291" spans="1:1" x14ac:dyDescent="0.2">
      <c r="A5291" s="143">
        <v>452</v>
      </c>
    </row>
    <row r="5292" spans="1:1" x14ac:dyDescent="0.2">
      <c r="A5292" s="143">
        <v>549</v>
      </c>
    </row>
    <row r="5293" spans="1:1" x14ac:dyDescent="0.2">
      <c r="A5293" s="143">
        <v>333</v>
      </c>
    </row>
    <row r="5294" spans="1:1" x14ac:dyDescent="0.2">
      <c r="A5294" s="143">
        <v>50</v>
      </c>
    </row>
    <row r="5295" spans="1:1" x14ac:dyDescent="0.2">
      <c r="A5295" s="143">
        <v>429</v>
      </c>
    </row>
    <row r="5296" spans="1:1" x14ac:dyDescent="0.2">
      <c r="A5296" s="143">
        <v>7</v>
      </c>
    </row>
    <row r="5297" spans="1:1" x14ac:dyDescent="0.2">
      <c r="A5297" s="143">
        <v>40</v>
      </c>
    </row>
    <row r="5298" spans="1:1" x14ac:dyDescent="0.2">
      <c r="A5298" s="143">
        <v>159</v>
      </c>
    </row>
    <row r="5299" spans="1:1" x14ac:dyDescent="0.2">
      <c r="A5299" s="143">
        <v>5</v>
      </c>
    </row>
    <row r="5300" spans="1:1" x14ac:dyDescent="0.2">
      <c r="A5300" s="143">
        <v>79</v>
      </c>
    </row>
    <row r="5301" spans="1:1" x14ac:dyDescent="0.2">
      <c r="A5301" s="143">
        <v>235</v>
      </c>
    </row>
    <row r="5302" spans="1:1" x14ac:dyDescent="0.2">
      <c r="A5302" s="143">
        <v>66</v>
      </c>
    </row>
    <row r="5303" spans="1:1" x14ac:dyDescent="0.2">
      <c r="A5303" s="143">
        <v>75</v>
      </c>
    </row>
    <row r="5304" spans="1:1" x14ac:dyDescent="0.2">
      <c r="A5304" s="143">
        <v>131</v>
      </c>
    </row>
    <row r="5305" spans="1:1" x14ac:dyDescent="0.2">
      <c r="A5305" s="143">
        <v>111</v>
      </c>
    </row>
    <row r="5306" spans="1:1" x14ac:dyDescent="0.2">
      <c r="A5306" s="143">
        <v>373</v>
      </c>
    </row>
    <row r="5307" spans="1:1" x14ac:dyDescent="0.2">
      <c r="A5307" s="143">
        <v>13</v>
      </c>
    </row>
    <row r="5308" spans="1:1" x14ac:dyDescent="0.2">
      <c r="A5308" s="143">
        <v>352</v>
      </c>
    </row>
    <row r="5309" spans="1:1" x14ac:dyDescent="0.2">
      <c r="A5309" s="143">
        <v>9</v>
      </c>
    </row>
    <row r="5310" spans="1:1" x14ac:dyDescent="0.2">
      <c r="A5310" s="143">
        <v>85</v>
      </c>
    </row>
    <row r="5311" spans="1:1" x14ac:dyDescent="0.2">
      <c r="A5311" s="143">
        <v>161</v>
      </c>
    </row>
    <row r="5312" spans="1:1" x14ac:dyDescent="0.2">
      <c r="A5312" s="143">
        <v>50</v>
      </c>
    </row>
    <row r="5313" spans="1:1" x14ac:dyDescent="0.2">
      <c r="A5313" s="143">
        <v>142</v>
      </c>
    </row>
    <row r="5314" spans="1:1" x14ac:dyDescent="0.2">
      <c r="A5314" s="143">
        <v>378</v>
      </c>
    </row>
    <row r="5315" spans="1:1" x14ac:dyDescent="0.2">
      <c r="A5315" s="143">
        <v>78</v>
      </c>
    </row>
    <row r="5316" spans="1:1" x14ac:dyDescent="0.2">
      <c r="A5316" s="143">
        <v>177</v>
      </c>
    </row>
    <row r="5317" spans="1:1" x14ac:dyDescent="0.2">
      <c r="A5317" s="143">
        <v>493</v>
      </c>
    </row>
    <row r="5318" spans="1:1" x14ac:dyDescent="0.2">
      <c r="A5318" s="143">
        <v>427</v>
      </c>
    </row>
    <row r="5319" spans="1:1" x14ac:dyDescent="0.2">
      <c r="A5319" s="143">
        <v>19</v>
      </c>
    </row>
    <row r="5320" spans="1:1" x14ac:dyDescent="0.2">
      <c r="A5320" s="143">
        <v>1</v>
      </c>
    </row>
    <row r="5321" spans="1:1" x14ac:dyDescent="0.2">
      <c r="A5321" s="143">
        <v>93</v>
      </c>
    </row>
    <row r="5322" spans="1:1" x14ac:dyDescent="0.2">
      <c r="A5322" s="143">
        <v>173</v>
      </c>
    </row>
    <row r="5323" spans="1:1" x14ac:dyDescent="0.2">
      <c r="A5323" s="143">
        <v>177</v>
      </c>
    </row>
    <row r="5324" spans="1:1" x14ac:dyDescent="0.2">
      <c r="A5324" s="143">
        <v>425</v>
      </c>
    </row>
    <row r="5325" spans="1:1" x14ac:dyDescent="0.2">
      <c r="A5325" s="143">
        <v>450</v>
      </c>
    </row>
    <row r="5326" spans="1:1" x14ac:dyDescent="0.2">
      <c r="A5326" s="143">
        <v>875</v>
      </c>
    </row>
    <row r="5327" spans="1:1" x14ac:dyDescent="0.2">
      <c r="A5327" s="143">
        <v>2117</v>
      </c>
    </row>
    <row r="5328" spans="1:1" x14ac:dyDescent="0.2">
      <c r="A5328" s="143">
        <v>127</v>
      </c>
    </row>
    <row r="5329" spans="1:1" x14ac:dyDescent="0.2">
      <c r="A5329" s="143">
        <v>3434</v>
      </c>
    </row>
    <row r="5330" spans="1:1" x14ac:dyDescent="0.2">
      <c r="A5330" s="143">
        <v>48</v>
      </c>
    </row>
    <row r="5331" spans="1:1" x14ac:dyDescent="0.2">
      <c r="A5331" s="143">
        <v>223</v>
      </c>
    </row>
    <row r="5332" spans="1:1" x14ac:dyDescent="0.2">
      <c r="A5332" s="143">
        <v>375</v>
      </c>
    </row>
    <row r="5333" spans="1:1" x14ac:dyDescent="0.2">
      <c r="A5333" s="143">
        <v>478</v>
      </c>
    </row>
    <row r="5334" spans="1:1" x14ac:dyDescent="0.2">
      <c r="A5334" s="143">
        <v>3</v>
      </c>
    </row>
    <row r="5335" spans="1:1" x14ac:dyDescent="0.2">
      <c r="A5335" s="143">
        <v>124</v>
      </c>
    </row>
    <row r="5336" spans="1:1" x14ac:dyDescent="0.2">
      <c r="A5336" s="143">
        <v>14</v>
      </c>
    </row>
    <row r="5337" spans="1:1" x14ac:dyDescent="0.2">
      <c r="A5337" s="143">
        <v>112</v>
      </c>
    </row>
    <row r="5338" spans="1:1" x14ac:dyDescent="0.2">
      <c r="A5338" s="143">
        <v>190</v>
      </c>
    </row>
    <row r="5339" spans="1:1" x14ac:dyDescent="0.2">
      <c r="A5339" s="143">
        <v>362</v>
      </c>
    </row>
    <row r="5340" spans="1:1" x14ac:dyDescent="0.2">
      <c r="A5340" s="143">
        <v>400</v>
      </c>
    </row>
    <row r="5341" spans="1:1" x14ac:dyDescent="0.2">
      <c r="A5341" s="143">
        <v>58</v>
      </c>
    </row>
    <row r="5342" spans="1:1" x14ac:dyDescent="0.2">
      <c r="A5342" s="143">
        <v>67</v>
      </c>
    </row>
    <row r="5343" spans="1:1" x14ac:dyDescent="0.2">
      <c r="A5343" s="143">
        <v>409</v>
      </c>
    </row>
    <row r="5344" spans="1:1" x14ac:dyDescent="0.2">
      <c r="A5344" s="143">
        <v>448</v>
      </c>
    </row>
    <row r="5345" spans="1:1" x14ac:dyDescent="0.2">
      <c r="A5345" s="143">
        <v>3097</v>
      </c>
    </row>
    <row r="5346" spans="1:1" x14ac:dyDescent="0.2">
      <c r="A5346" s="143">
        <v>24</v>
      </c>
    </row>
    <row r="5347" spans="1:1" x14ac:dyDescent="0.2">
      <c r="A5347" s="143">
        <v>69</v>
      </c>
    </row>
    <row r="5348" spans="1:1" x14ac:dyDescent="0.2">
      <c r="A5348" s="143">
        <v>140</v>
      </c>
    </row>
    <row r="5349" spans="1:1" x14ac:dyDescent="0.2">
      <c r="A5349" s="143">
        <v>200</v>
      </c>
    </row>
    <row r="5350" spans="1:1" x14ac:dyDescent="0.2">
      <c r="A5350" s="143">
        <v>406</v>
      </c>
    </row>
    <row r="5351" spans="1:1" x14ac:dyDescent="0.2">
      <c r="A5351" s="143">
        <v>79</v>
      </c>
    </row>
    <row r="5352" spans="1:1" x14ac:dyDescent="0.2">
      <c r="A5352" s="143">
        <v>406</v>
      </c>
    </row>
    <row r="5353" spans="1:1" x14ac:dyDescent="0.2">
      <c r="A5353" s="143">
        <v>61</v>
      </c>
    </row>
    <row r="5354" spans="1:1" x14ac:dyDescent="0.2">
      <c r="A5354" s="143">
        <v>99</v>
      </c>
    </row>
    <row r="5355" spans="1:1" x14ac:dyDescent="0.2">
      <c r="A5355" s="143">
        <v>852</v>
      </c>
    </row>
    <row r="5356" spans="1:1" x14ac:dyDescent="0.2">
      <c r="A5356" s="143">
        <v>2914</v>
      </c>
    </row>
    <row r="5357" spans="1:1" x14ac:dyDescent="0.2">
      <c r="A5357" s="143">
        <v>76</v>
      </c>
    </row>
    <row r="5358" spans="1:1" x14ac:dyDescent="0.2">
      <c r="A5358" s="143">
        <v>36</v>
      </c>
    </row>
    <row r="5359" spans="1:1" x14ac:dyDescent="0.2">
      <c r="A5359" s="143">
        <v>554</v>
      </c>
    </row>
    <row r="5360" spans="1:1" x14ac:dyDescent="0.2">
      <c r="A5360" s="143">
        <v>95</v>
      </c>
    </row>
    <row r="5361" spans="1:1" x14ac:dyDescent="0.2">
      <c r="A5361" s="143">
        <v>3493</v>
      </c>
    </row>
    <row r="5362" spans="1:1" x14ac:dyDescent="0.2">
      <c r="A5362" s="143">
        <v>331</v>
      </c>
    </row>
    <row r="5363" spans="1:1" x14ac:dyDescent="0.2">
      <c r="A5363" s="143">
        <v>405</v>
      </c>
    </row>
    <row r="5364" spans="1:1" x14ac:dyDescent="0.2">
      <c r="A5364" s="143">
        <v>115</v>
      </c>
    </row>
    <row r="5365" spans="1:1" x14ac:dyDescent="0.2">
      <c r="A5365" s="143">
        <v>39</v>
      </c>
    </row>
    <row r="5366" spans="1:1" x14ac:dyDescent="0.2">
      <c r="A5366" s="143">
        <v>269</v>
      </c>
    </row>
    <row r="5367" spans="1:1" x14ac:dyDescent="0.2">
      <c r="A5367" s="143">
        <v>197</v>
      </c>
    </row>
    <row r="5368" spans="1:1" x14ac:dyDescent="0.2">
      <c r="A5368" s="143">
        <v>442</v>
      </c>
    </row>
    <row r="5369" spans="1:1" x14ac:dyDescent="0.2">
      <c r="A5369" s="143">
        <v>86</v>
      </c>
    </row>
    <row r="5370" spans="1:1" x14ac:dyDescent="0.2">
      <c r="A5370" s="143">
        <v>143</v>
      </c>
    </row>
    <row r="5371" spans="1:1" x14ac:dyDescent="0.2">
      <c r="A5371" s="143">
        <v>23</v>
      </c>
    </row>
    <row r="5372" spans="1:1" x14ac:dyDescent="0.2">
      <c r="A5372" s="143">
        <v>54</v>
      </c>
    </row>
    <row r="5373" spans="1:1" x14ac:dyDescent="0.2">
      <c r="A5373" s="143">
        <v>110</v>
      </c>
    </row>
    <row r="5374" spans="1:1" x14ac:dyDescent="0.2">
      <c r="A5374" s="143">
        <v>100</v>
      </c>
    </row>
    <row r="5375" spans="1:1" x14ac:dyDescent="0.2">
      <c r="A5375" s="143">
        <v>139</v>
      </c>
    </row>
    <row r="5376" spans="1:1" x14ac:dyDescent="0.2">
      <c r="A5376" s="143">
        <v>60</v>
      </c>
    </row>
    <row r="5377" spans="1:1" x14ac:dyDescent="0.2">
      <c r="A5377" s="143">
        <v>108</v>
      </c>
    </row>
    <row r="5378" spans="1:1" x14ac:dyDescent="0.2">
      <c r="A5378" s="143">
        <v>2155</v>
      </c>
    </row>
    <row r="5379" spans="1:1" x14ac:dyDescent="0.2">
      <c r="A5379" s="143">
        <v>6</v>
      </c>
    </row>
    <row r="5380" spans="1:1" x14ac:dyDescent="0.2">
      <c r="A5380" s="143">
        <v>75</v>
      </c>
    </row>
    <row r="5381" spans="1:1" x14ac:dyDescent="0.2">
      <c r="A5381" s="143">
        <v>130</v>
      </c>
    </row>
    <row r="5382" spans="1:1" x14ac:dyDescent="0.2">
      <c r="A5382" s="143">
        <v>447</v>
      </c>
    </row>
    <row r="5383" spans="1:1" x14ac:dyDescent="0.2">
      <c r="A5383" s="143">
        <v>50</v>
      </c>
    </row>
    <row r="5384" spans="1:1" x14ac:dyDescent="0.2">
      <c r="A5384" s="143">
        <v>147</v>
      </c>
    </row>
    <row r="5385" spans="1:1" x14ac:dyDescent="0.2">
      <c r="A5385" s="143">
        <v>40</v>
      </c>
    </row>
    <row r="5386" spans="1:1" x14ac:dyDescent="0.2">
      <c r="A5386" s="143">
        <v>96</v>
      </c>
    </row>
    <row r="5387" spans="1:1" x14ac:dyDescent="0.2">
      <c r="A5387" s="143">
        <v>90</v>
      </c>
    </row>
    <row r="5388" spans="1:1" x14ac:dyDescent="0.2">
      <c r="A5388" s="143">
        <v>100</v>
      </c>
    </row>
    <row r="5389" spans="1:1" x14ac:dyDescent="0.2">
      <c r="A5389" s="143">
        <v>54</v>
      </c>
    </row>
    <row r="5390" spans="1:1" x14ac:dyDescent="0.2">
      <c r="A5390" s="143">
        <v>83</v>
      </c>
    </row>
    <row r="5391" spans="1:1" x14ac:dyDescent="0.2">
      <c r="A5391" s="143">
        <v>120</v>
      </c>
    </row>
    <row r="5392" spans="1:1" x14ac:dyDescent="0.2">
      <c r="A5392" s="143">
        <v>246</v>
      </c>
    </row>
    <row r="5393" spans="1:1" x14ac:dyDescent="0.2">
      <c r="A5393" s="143">
        <v>88</v>
      </c>
    </row>
    <row r="5394" spans="1:1" x14ac:dyDescent="0.2">
      <c r="A5394" s="143">
        <v>498</v>
      </c>
    </row>
    <row r="5395" spans="1:1" x14ac:dyDescent="0.2">
      <c r="A5395" s="143">
        <v>161</v>
      </c>
    </row>
    <row r="5396" spans="1:1" x14ac:dyDescent="0.2">
      <c r="A5396" s="143">
        <v>398</v>
      </c>
    </row>
    <row r="5397" spans="1:1" x14ac:dyDescent="0.2">
      <c r="A5397" s="143">
        <v>383</v>
      </c>
    </row>
    <row r="5398" spans="1:1" x14ac:dyDescent="0.2">
      <c r="A5398" s="143">
        <v>419</v>
      </c>
    </row>
    <row r="5399" spans="1:1" x14ac:dyDescent="0.2">
      <c r="A5399" s="143">
        <v>13</v>
      </c>
    </row>
    <row r="5400" spans="1:1" x14ac:dyDescent="0.2">
      <c r="A5400" s="143">
        <v>68</v>
      </c>
    </row>
    <row r="5401" spans="1:1" x14ac:dyDescent="0.2">
      <c r="A5401" s="143">
        <v>104</v>
      </c>
    </row>
    <row r="5402" spans="1:1" x14ac:dyDescent="0.2">
      <c r="A5402" s="143">
        <v>433</v>
      </c>
    </row>
    <row r="5403" spans="1:1" x14ac:dyDescent="0.2">
      <c r="A5403" s="143">
        <v>579</v>
      </c>
    </row>
    <row r="5404" spans="1:1" x14ac:dyDescent="0.2">
      <c r="A5404" s="143">
        <v>114</v>
      </c>
    </row>
    <row r="5405" spans="1:1" x14ac:dyDescent="0.2">
      <c r="A5405" s="143">
        <v>437</v>
      </c>
    </row>
    <row r="5406" spans="1:1" x14ac:dyDescent="0.2">
      <c r="A5406" s="143">
        <v>142</v>
      </c>
    </row>
    <row r="5407" spans="1:1" x14ac:dyDescent="0.2">
      <c r="A5407" s="143">
        <v>102</v>
      </c>
    </row>
    <row r="5408" spans="1:1" x14ac:dyDescent="0.2">
      <c r="A5408" s="143">
        <v>68</v>
      </c>
    </row>
    <row r="5409" spans="1:1" x14ac:dyDescent="0.2">
      <c r="A5409" s="143">
        <v>29</v>
      </c>
    </row>
    <row r="5410" spans="1:1" x14ac:dyDescent="0.2">
      <c r="A5410" s="143">
        <v>70</v>
      </c>
    </row>
    <row r="5411" spans="1:1" x14ac:dyDescent="0.2">
      <c r="A5411" s="143">
        <v>126</v>
      </c>
    </row>
    <row r="5412" spans="1:1" x14ac:dyDescent="0.2">
      <c r="A5412" s="143">
        <v>141</v>
      </c>
    </row>
    <row r="5413" spans="1:1" x14ac:dyDescent="0.2">
      <c r="A5413" s="143">
        <v>25</v>
      </c>
    </row>
    <row r="5414" spans="1:1" x14ac:dyDescent="0.2">
      <c r="A5414" s="143">
        <v>40</v>
      </c>
    </row>
    <row r="5415" spans="1:1" x14ac:dyDescent="0.2">
      <c r="A5415" s="143">
        <v>418</v>
      </c>
    </row>
    <row r="5416" spans="1:1" x14ac:dyDescent="0.2">
      <c r="A5416" s="143">
        <v>1137</v>
      </c>
    </row>
    <row r="5417" spans="1:1" x14ac:dyDescent="0.2">
      <c r="A5417" s="143">
        <v>14</v>
      </c>
    </row>
    <row r="5418" spans="1:1" x14ac:dyDescent="0.2">
      <c r="A5418" s="143">
        <v>45</v>
      </c>
    </row>
    <row r="5419" spans="1:1" x14ac:dyDescent="0.2">
      <c r="A5419" s="143">
        <v>139</v>
      </c>
    </row>
    <row r="5420" spans="1:1" x14ac:dyDescent="0.2">
      <c r="A5420" s="143">
        <v>146</v>
      </c>
    </row>
    <row r="5421" spans="1:1" x14ac:dyDescent="0.2">
      <c r="A5421" s="143">
        <v>32</v>
      </c>
    </row>
    <row r="5422" spans="1:1" x14ac:dyDescent="0.2">
      <c r="A5422" s="143">
        <v>134</v>
      </c>
    </row>
    <row r="5423" spans="1:1" x14ac:dyDescent="0.2">
      <c r="A5423" s="143">
        <v>30</v>
      </c>
    </row>
    <row r="5424" spans="1:1" x14ac:dyDescent="0.2">
      <c r="A5424" s="143">
        <v>193</v>
      </c>
    </row>
    <row r="5425" spans="1:1" x14ac:dyDescent="0.2">
      <c r="A5425" s="143">
        <v>788</v>
      </c>
    </row>
    <row r="5426" spans="1:1" x14ac:dyDescent="0.2">
      <c r="A5426" s="143">
        <v>102</v>
      </c>
    </row>
    <row r="5427" spans="1:1" x14ac:dyDescent="0.2">
      <c r="A5427" s="143">
        <v>772</v>
      </c>
    </row>
    <row r="5428" spans="1:1" x14ac:dyDescent="0.2">
      <c r="A5428" s="143">
        <v>28</v>
      </c>
    </row>
    <row r="5429" spans="1:1" x14ac:dyDescent="0.2">
      <c r="A5429" s="143">
        <v>143</v>
      </c>
    </row>
    <row r="5430" spans="1:1" x14ac:dyDescent="0.2">
      <c r="A5430" s="143">
        <v>32</v>
      </c>
    </row>
    <row r="5431" spans="1:1" x14ac:dyDescent="0.2">
      <c r="A5431" s="143">
        <v>441</v>
      </c>
    </row>
    <row r="5432" spans="1:1" x14ac:dyDescent="0.2">
      <c r="A5432" s="143">
        <v>444</v>
      </c>
    </row>
    <row r="5433" spans="1:1" x14ac:dyDescent="0.2">
      <c r="A5433" s="143">
        <v>435</v>
      </c>
    </row>
    <row r="5434" spans="1:1" x14ac:dyDescent="0.2">
      <c r="A5434" s="143">
        <v>459</v>
      </c>
    </row>
    <row r="5435" spans="1:1" x14ac:dyDescent="0.2">
      <c r="A5435" s="143">
        <v>64</v>
      </c>
    </row>
    <row r="5436" spans="1:1" x14ac:dyDescent="0.2">
      <c r="A5436" s="143">
        <v>123</v>
      </c>
    </row>
    <row r="5437" spans="1:1" x14ac:dyDescent="0.2">
      <c r="A5437" s="143">
        <v>232</v>
      </c>
    </row>
    <row r="5438" spans="1:1" x14ac:dyDescent="0.2">
      <c r="A5438" s="143">
        <v>101</v>
      </c>
    </row>
    <row r="5439" spans="1:1" x14ac:dyDescent="0.2">
      <c r="A5439" s="143">
        <v>126</v>
      </c>
    </row>
    <row r="5440" spans="1:1" x14ac:dyDescent="0.2">
      <c r="A5440" s="143">
        <v>111</v>
      </c>
    </row>
    <row r="5441" spans="1:1" x14ac:dyDescent="0.2">
      <c r="A5441" s="143">
        <v>87</v>
      </c>
    </row>
    <row r="5442" spans="1:1" x14ac:dyDescent="0.2">
      <c r="A5442" s="143">
        <v>389</v>
      </c>
    </row>
    <row r="5443" spans="1:1" x14ac:dyDescent="0.2">
      <c r="A5443" s="143">
        <v>19</v>
      </c>
    </row>
    <row r="5444" spans="1:1" x14ac:dyDescent="0.2">
      <c r="A5444" s="143">
        <v>84</v>
      </c>
    </row>
    <row r="5445" spans="1:1" x14ac:dyDescent="0.2">
      <c r="A5445" s="143">
        <v>130</v>
      </c>
    </row>
    <row r="5446" spans="1:1" x14ac:dyDescent="0.2">
      <c r="A5446" s="143">
        <v>385</v>
      </c>
    </row>
    <row r="5447" spans="1:1" x14ac:dyDescent="0.2">
      <c r="A5447" s="143">
        <v>25</v>
      </c>
    </row>
    <row r="5448" spans="1:1" x14ac:dyDescent="0.2">
      <c r="A5448" s="143">
        <v>93</v>
      </c>
    </row>
    <row r="5449" spans="1:1" x14ac:dyDescent="0.2">
      <c r="A5449" s="143">
        <v>40</v>
      </c>
    </row>
    <row r="5450" spans="1:1" x14ac:dyDescent="0.2">
      <c r="A5450" s="143">
        <v>143</v>
      </c>
    </row>
    <row r="5451" spans="1:1" x14ac:dyDescent="0.2">
      <c r="A5451" s="143">
        <v>97</v>
      </c>
    </row>
    <row r="5452" spans="1:1" x14ac:dyDescent="0.2">
      <c r="A5452" s="143">
        <v>410</v>
      </c>
    </row>
    <row r="5453" spans="1:1" x14ac:dyDescent="0.2">
      <c r="A5453" s="143">
        <v>437</v>
      </c>
    </row>
    <row r="5454" spans="1:1" x14ac:dyDescent="0.2">
      <c r="A5454" s="143">
        <v>447</v>
      </c>
    </row>
    <row r="5455" spans="1:1" x14ac:dyDescent="0.2">
      <c r="A5455" s="143">
        <v>135</v>
      </c>
    </row>
    <row r="5456" spans="1:1" x14ac:dyDescent="0.2">
      <c r="A5456" s="143">
        <v>160</v>
      </c>
    </row>
    <row r="5457" spans="1:1" x14ac:dyDescent="0.2">
      <c r="A5457" s="143">
        <v>146</v>
      </c>
    </row>
    <row r="5458" spans="1:1" x14ac:dyDescent="0.2">
      <c r="A5458" s="143">
        <v>389</v>
      </c>
    </row>
    <row r="5459" spans="1:1" x14ac:dyDescent="0.2">
      <c r="A5459" s="143">
        <v>95</v>
      </c>
    </row>
    <row r="5460" spans="1:1" x14ac:dyDescent="0.2">
      <c r="A5460" s="143">
        <v>300</v>
      </c>
    </row>
    <row r="5461" spans="1:1" x14ac:dyDescent="0.2">
      <c r="A5461" s="143">
        <v>404</v>
      </c>
    </row>
    <row r="5462" spans="1:1" x14ac:dyDescent="0.2">
      <c r="A5462" s="143">
        <v>432</v>
      </c>
    </row>
    <row r="5463" spans="1:1" x14ac:dyDescent="0.2">
      <c r="A5463" s="143">
        <v>110</v>
      </c>
    </row>
    <row r="5464" spans="1:1" x14ac:dyDescent="0.2">
      <c r="A5464" s="143">
        <v>89</v>
      </c>
    </row>
    <row r="5465" spans="1:1" x14ac:dyDescent="0.2">
      <c r="A5465" s="143">
        <v>1689</v>
      </c>
    </row>
    <row r="5466" spans="1:1" x14ac:dyDescent="0.2">
      <c r="A5466" s="143">
        <v>22</v>
      </c>
    </row>
    <row r="5467" spans="1:1" x14ac:dyDescent="0.2">
      <c r="A5467" s="143">
        <v>101</v>
      </c>
    </row>
    <row r="5468" spans="1:1" x14ac:dyDescent="0.2">
      <c r="A5468" s="143">
        <v>159</v>
      </c>
    </row>
    <row r="5469" spans="1:1" x14ac:dyDescent="0.2">
      <c r="A5469" s="143">
        <v>118</v>
      </c>
    </row>
    <row r="5470" spans="1:1" x14ac:dyDescent="0.2">
      <c r="A5470" s="143">
        <v>353</v>
      </c>
    </row>
    <row r="5471" spans="1:1" x14ac:dyDescent="0.2">
      <c r="A5471" s="143">
        <v>77</v>
      </c>
    </row>
    <row r="5472" spans="1:1" x14ac:dyDescent="0.2">
      <c r="A5472" s="143">
        <v>91</v>
      </c>
    </row>
    <row r="5473" spans="1:1" x14ac:dyDescent="0.2">
      <c r="A5473" s="143">
        <v>61</v>
      </c>
    </row>
    <row r="5474" spans="1:1" x14ac:dyDescent="0.2">
      <c r="A5474" s="143">
        <v>120</v>
      </c>
    </row>
    <row r="5475" spans="1:1" x14ac:dyDescent="0.2">
      <c r="A5475" s="143">
        <v>97</v>
      </c>
    </row>
    <row r="5476" spans="1:1" x14ac:dyDescent="0.2">
      <c r="A5476" s="143">
        <v>475</v>
      </c>
    </row>
    <row r="5477" spans="1:1" x14ac:dyDescent="0.2">
      <c r="A5477" s="143">
        <v>1109</v>
      </c>
    </row>
    <row r="5478" spans="1:1" x14ac:dyDescent="0.2">
      <c r="A5478" s="143">
        <v>2445</v>
      </c>
    </row>
    <row r="5479" spans="1:1" x14ac:dyDescent="0.2">
      <c r="A5479" s="143">
        <v>22</v>
      </c>
    </row>
    <row r="5480" spans="1:1" x14ac:dyDescent="0.2">
      <c r="A5480" s="143">
        <v>66</v>
      </c>
    </row>
    <row r="5481" spans="1:1" x14ac:dyDescent="0.2">
      <c r="A5481" s="143">
        <v>478</v>
      </c>
    </row>
    <row r="5482" spans="1:1" x14ac:dyDescent="0.2">
      <c r="A5482" s="143">
        <v>504</v>
      </c>
    </row>
    <row r="5483" spans="1:1" x14ac:dyDescent="0.2">
      <c r="A5483" s="143">
        <v>593</v>
      </c>
    </row>
    <row r="5484" spans="1:1" x14ac:dyDescent="0.2">
      <c r="A5484" s="143">
        <v>421</v>
      </c>
    </row>
    <row r="5485" spans="1:1" x14ac:dyDescent="0.2">
      <c r="A5485" s="143">
        <v>215</v>
      </c>
    </row>
    <row r="5486" spans="1:1" x14ac:dyDescent="0.2">
      <c r="A5486" s="143">
        <v>39</v>
      </c>
    </row>
    <row r="5487" spans="1:1" x14ac:dyDescent="0.2">
      <c r="A5487" s="143">
        <v>417</v>
      </c>
    </row>
    <row r="5488" spans="1:1" x14ac:dyDescent="0.2">
      <c r="A5488" s="143">
        <v>57</v>
      </c>
    </row>
    <row r="5489" spans="1:1" x14ac:dyDescent="0.2">
      <c r="A5489" s="143">
        <v>497</v>
      </c>
    </row>
    <row r="5490" spans="1:1" x14ac:dyDescent="0.2">
      <c r="A5490" s="143">
        <v>35</v>
      </c>
    </row>
    <row r="5491" spans="1:1" x14ac:dyDescent="0.2">
      <c r="A5491" s="143">
        <v>229</v>
      </c>
    </row>
    <row r="5492" spans="1:1" x14ac:dyDescent="0.2">
      <c r="A5492" s="143">
        <v>371</v>
      </c>
    </row>
    <row r="5493" spans="1:1" x14ac:dyDescent="0.2">
      <c r="A5493" s="143">
        <v>47</v>
      </c>
    </row>
    <row r="5494" spans="1:1" x14ac:dyDescent="0.2">
      <c r="A5494" s="143">
        <v>83</v>
      </c>
    </row>
    <row r="5495" spans="1:1" x14ac:dyDescent="0.2">
      <c r="A5495" s="143">
        <v>55</v>
      </c>
    </row>
    <row r="5496" spans="1:1" x14ac:dyDescent="0.2">
      <c r="A5496" s="143">
        <v>57</v>
      </c>
    </row>
    <row r="5497" spans="1:1" x14ac:dyDescent="0.2">
      <c r="A5497" s="143">
        <v>136</v>
      </c>
    </row>
    <row r="5498" spans="1:1" x14ac:dyDescent="0.2">
      <c r="A5498" s="143">
        <v>83</v>
      </c>
    </row>
    <row r="5499" spans="1:1" x14ac:dyDescent="0.2">
      <c r="A5499" s="143">
        <v>61</v>
      </c>
    </row>
    <row r="5500" spans="1:1" x14ac:dyDescent="0.2">
      <c r="A5500" s="143">
        <v>86</v>
      </c>
    </row>
    <row r="5501" spans="1:1" x14ac:dyDescent="0.2">
      <c r="A5501" s="143">
        <v>84</v>
      </c>
    </row>
    <row r="5502" spans="1:1" x14ac:dyDescent="0.2">
      <c r="A5502" s="143">
        <v>64</v>
      </c>
    </row>
    <row r="5503" spans="1:1" x14ac:dyDescent="0.2">
      <c r="A5503" s="143">
        <v>48</v>
      </c>
    </row>
    <row r="5504" spans="1:1" x14ac:dyDescent="0.2">
      <c r="A5504" s="143">
        <v>100</v>
      </c>
    </row>
    <row r="5505" spans="1:1" x14ac:dyDescent="0.2">
      <c r="A5505" s="143">
        <v>462</v>
      </c>
    </row>
    <row r="5506" spans="1:1" x14ac:dyDescent="0.2">
      <c r="A5506" s="143">
        <v>58</v>
      </c>
    </row>
    <row r="5507" spans="1:1" x14ac:dyDescent="0.2">
      <c r="A5507" s="143">
        <v>70</v>
      </c>
    </row>
    <row r="5508" spans="1:1" x14ac:dyDescent="0.2">
      <c r="A5508" s="143">
        <v>33</v>
      </c>
    </row>
    <row r="5509" spans="1:1" x14ac:dyDescent="0.2">
      <c r="A5509" s="143">
        <v>401</v>
      </c>
    </row>
    <row r="5510" spans="1:1" x14ac:dyDescent="0.2">
      <c r="A5510" s="143">
        <v>131</v>
      </c>
    </row>
    <row r="5511" spans="1:1" x14ac:dyDescent="0.2">
      <c r="A5511" s="143">
        <v>92</v>
      </c>
    </row>
    <row r="5512" spans="1:1" x14ac:dyDescent="0.2">
      <c r="A5512" s="143">
        <v>142</v>
      </c>
    </row>
    <row r="5513" spans="1:1" x14ac:dyDescent="0.2">
      <c r="A5513" s="143">
        <v>414</v>
      </c>
    </row>
    <row r="5514" spans="1:1" x14ac:dyDescent="0.2">
      <c r="A5514" s="143">
        <v>412</v>
      </c>
    </row>
    <row r="5515" spans="1:1" x14ac:dyDescent="0.2">
      <c r="A5515" s="143">
        <v>499</v>
      </c>
    </row>
    <row r="5516" spans="1:1" x14ac:dyDescent="0.2">
      <c r="A5516" s="143">
        <v>1757</v>
      </c>
    </row>
    <row r="5517" spans="1:1" x14ac:dyDescent="0.2">
      <c r="A5517" s="143">
        <v>2966</v>
      </c>
    </row>
    <row r="5518" spans="1:1" x14ac:dyDescent="0.2">
      <c r="A5518" s="143">
        <v>40</v>
      </c>
    </row>
    <row r="5519" spans="1:1" x14ac:dyDescent="0.2">
      <c r="A5519" s="143">
        <v>366</v>
      </c>
    </row>
    <row r="5520" spans="1:1" x14ac:dyDescent="0.2">
      <c r="A5520" s="143">
        <v>89</v>
      </c>
    </row>
    <row r="5521" spans="1:1" x14ac:dyDescent="0.2">
      <c r="A5521" s="143">
        <v>747</v>
      </c>
    </row>
    <row r="5522" spans="1:1" x14ac:dyDescent="0.2">
      <c r="A5522" s="143">
        <v>2594</v>
      </c>
    </row>
    <row r="5523" spans="1:1" x14ac:dyDescent="0.2">
      <c r="A5523" s="143">
        <v>1</v>
      </c>
    </row>
    <row r="5524" spans="1:1" x14ac:dyDescent="0.2">
      <c r="A5524" s="143">
        <v>27</v>
      </c>
    </row>
    <row r="5525" spans="1:1" x14ac:dyDescent="0.2">
      <c r="A5525" s="143">
        <v>59</v>
      </c>
    </row>
    <row r="5526" spans="1:1" x14ac:dyDescent="0.2">
      <c r="A5526" s="143">
        <v>99</v>
      </c>
    </row>
    <row r="5527" spans="1:1" x14ac:dyDescent="0.2">
      <c r="A5527" s="143">
        <v>44</v>
      </c>
    </row>
    <row r="5528" spans="1:1" x14ac:dyDescent="0.2">
      <c r="A5528" s="143">
        <v>27</v>
      </c>
    </row>
    <row r="5529" spans="1:1" x14ac:dyDescent="0.2">
      <c r="A5529" s="143">
        <v>67</v>
      </c>
    </row>
    <row r="5530" spans="1:1" x14ac:dyDescent="0.2">
      <c r="A5530" s="143">
        <v>110</v>
      </c>
    </row>
    <row r="5531" spans="1:1" x14ac:dyDescent="0.2">
      <c r="A5531" s="143">
        <v>154</v>
      </c>
    </row>
    <row r="5532" spans="1:1" x14ac:dyDescent="0.2">
      <c r="A5532" s="143">
        <v>114</v>
      </c>
    </row>
    <row r="5533" spans="1:1" x14ac:dyDescent="0.2">
      <c r="A5533" s="143">
        <v>268</v>
      </c>
    </row>
    <row r="5534" spans="1:1" x14ac:dyDescent="0.2">
      <c r="A5534" s="143">
        <v>404</v>
      </c>
    </row>
    <row r="5535" spans="1:1" x14ac:dyDescent="0.2">
      <c r="A5535" s="143">
        <v>78</v>
      </c>
    </row>
    <row r="5536" spans="1:1" x14ac:dyDescent="0.2">
      <c r="A5536" s="143">
        <v>302</v>
      </c>
    </row>
    <row r="5537" spans="1:1" x14ac:dyDescent="0.2">
      <c r="A5537" s="143">
        <v>53</v>
      </c>
    </row>
    <row r="5538" spans="1:1" x14ac:dyDescent="0.2">
      <c r="A5538" s="143">
        <v>63</v>
      </c>
    </row>
    <row r="5539" spans="1:1" x14ac:dyDescent="0.2">
      <c r="A5539" s="143">
        <v>85</v>
      </c>
    </row>
    <row r="5540" spans="1:1" x14ac:dyDescent="0.2">
      <c r="A5540" s="143">
        <v>129</v>
      </c>
    </row>
    <row r="5541" spans="1:1" x14ac:dyDescent="0.2">
      <c r="A5541" s="143">
        <v>270</v>
      </c>
    </row>
    <row r="5542" spans="1:1" x14ac:dyDescent="0.2">
      <c r="A5542" s="143">
        <v>70</v>
      </c>
    </row>
    <row r="5543" spans="1:1" x14ac:dyDescent="0.2">
      <c r="A5543" s="143">
        <v>206</v>
      </c>
    </row>
    <row r="5544" spans="1:1" x14ac:dyDescent="0.2">
      <c r="A5544" s="143">
        <v>66</v>
      </c>
    </row>
    <row r="5545" spans="1:1" x14ac:dyDescent="0.2">
      <c r="A5545" s="143">
        <v>371</v>
      </c>
    </row>
    <row r="5546" spans="1:1" x14ac:dyDescent="0.2">
      <c r="A5546" s="143">
        <v>150</v>
      </c>
    </row>
    <row r="5547" spans="1:1" x14ac:dyDescent="0.2">
      <c r="A5547" s="143">
        <v>114</v>
      </c>
    </row>
    <row r="5548" spans="1:1" x14ac:dyDescent="0.2">
      <c r="A5548" s="143">
        <v>373</v>
      </c>
    </row>
    <row r="5549" spans="1:1" x14ac:dyDescent="0.2">
      <c r="A5549" s="143">
        <v>3157</v>
      </c>
    </row>
    <row r="5550" spans="1:1" x14ac:dyDescent="0.2">
      <c r="A5550" s="143">
        <v>1</v>
      </c>
    </row>
    <row r="5551" spans="1:1" x14ac:dyDescent="0.2">
      <c r="A5551" s="143">
        <v>113</v>
      </c>
    </row>
    <row r="5552" spans="1:1" x14ac:dyDescent="0.2">
      <c r="A5552" s="143">
        <v>234</v>
      </c>
    </row>
    <row r="5553" spans="1:1" x14ac:dyDescent="0.2">
      <c r="A5553" s="143">
        <v>107</v>
      </c>
    </row>
    <row r="5554" spans="1:1" x14ac:dyDescent="0.2">
      <c r="A5554" s="143">
        <v>58</v>
      </c>
    </row>
    <row r="5555" spans="1:1" x14ac:dyDescent="0.2">
      <c r="A5555" s="143">
        <v>71</v>
      </c>
    </row>
    <row r="5556" spans="1:1" x14ac:dyDescent="0.2">
      <c r="A5556" s="143">
        <v>1048</v>
      </c>
    </row>
    <row r="5557" spans="1:1" x14ac:dyDescent="0.2">
      <c r="A5557" s="143">
        <v>80</v>
      </c>
    </row>
    <row r="5558" spans="1:1" x14ac:dyDescent="0.2">
      <c r="A5558" s="143">
        <v>20</v>
      </c>
    </row>
    <row r="5559" spans="1:1" x14ac:dyDescent="0.2">
      <c r="A5559" s="143">
        <v>50</v>
      </c>
    </row>
    <row r="5560" spans="1:1" x14ac:dyDescent="0.2">
      <c r="A5560" s="143">
        <v>375</v>
      </c>
    </row>
    <row r="5561" spans="1:1" x14ac:dyDescent="0.2">
      <c r="A5561" s="143">
        <v>439</v>
      </c>
    </row>
    <row r="5562" spans="1:1" x14ac:dyDescent="0.2">
      <c r="A5562" s="143">
        <v>116</v>
      </c>
    </row>
    <row r="5563" spans="1:1" x14ac:dyDescent="0.2">
      <c r="A5563" s="143">
        <v>104</v>
      </c>
    </row>
    <row r="5564" spans="1:1" x14ac:dyDescent="0.2">
      <c r="A5564" s="143">
        <v>185</v>
      </c>
    </row>
    <row r="5565" spans="1:1" x14ac:dyDescent="0.2">
      <c r="A5565" s="143">
        <v>65</v>
      </c>
    </row>
    <row r="5566" spans="1:1" x14ac:dyDescent="0.2">
      <c r="A5566" s="143">
        <v>143</v>
      </c>
    </row>
    <row r="5567" spans="1:1" x14ac:dyDescent="0.2">
      <c r="A5567" s="143">
        <v>153</v>
      </c>
    </row>
    <row r="5568" spans="1:1" x14ac:dyDescent="0.2">
      <c r="A5568" s="143">
        <v>562</v>
      </c>
    </row>
    <row r="5569" spans="1:1" x14ac:dyDescent="0.2">
      <c r="A5569" s="143">
        <v>7</v>
      </c>
    </row>
    <row r="5570" spans="1:1" x14ac:dyDescent="0.2">
      <c r="A5570" s="143">
        <v>52</v>
      </c>
    </row>
    <row r="5571" spans="1:1" x14ac:dyDescent="0.2">
      <c r="A5571" s="143">
        <v>135</v>
      </c>
    </row>
    <row r="5572" spans="1:1" x14ac:dyDescent="0.2">
      <c r="A5572" s="143">
        <v>89</v>
      </c>
    </row>
    <row r="5573" spans="1:1" x14ac:dyDescent="0.2">
      <c r="A5573" s="143">
        <v>130</v>
      </c>
    </row>
    <row r="5574" spans="1:1" x14ac:dyDescent="0.2">
      <c r="A5574" s="143">
        <v>348</v>
      </c>
    </row>
    <row r="5575" spans="1:1" x14ac:dyDescent="0.2">
      <c r="A5575" s="143">
        <v>486</v>
      </c>
    </row>
    <row r="5576" spans="1:1" x14ac:dyDescent="0.2">
      <c r="A5576" s="143">
        <v>77</v>
      </c>
    </row>
    <row r="5577" spans="1:1" x14ac:dyDescent="0.2">
      <c r="A5577" s="143">
        <v>402</v>
      </c>
    </row>
    <row r="5578" spans="1:1" x14ac:dyDescent="0.2">
      <c r="A5578" s="143">
        <v>404</v>
      </c>
    </row>
    <row r="5579" spans="1:1" x14ac:dyDescent="0.2">
      <c r="A5579" s="143">
        <v>98</v>
      </c>
    </row>
    <row r="5580" spans="1:1" x14ac:dyDescent="0.2">
      <c r="A5580" s="143">
        <v>159</v>
      </c>
    </row>
    <row r="5581" spans="1:1" x14ac:dyDescent="0.2">
      <c r="A5581" s="143">
        <v>892</v>
      </c>
    </row>
    <row r="5582" spans="1:1" x14ac:dyDescent="0.2">
      <c r="A5582" s="143">
        <v>67</v>
      </c>
    </row>
    <row r="5583" spans="1:1" x14ac:dyDescent="0.2">
      <c r="A5583" s="143">
        <v>73</v>
      </c>
    </row>
    <row r="5584" spans="1:1" x14ac:dyDescent="0.2">
      <c r="A5584" s="143">
        <v>668</v>
      </c>
    </row>
    <row r="5585" spans="1:1" x14ac:dyDescent="0.2">
      <c r="A5585" s="143">
        <v>429</v>
      </c>
    </row>
    <row r="5586" spans="1:1" x14ac:dyDescent="0.2">
      <c r="A5586" s="143">
        <v>39</v>
      </c>
    </row>
    <row r="5587" spans="1:1" x14ac:dyDescent="0.2">
      <c r="A5587" s="143">
        <v>83</v>
      </c>
    </row>
    <row r="5588" spans="1:1" x14ac:dyDescent="0.2">
      <c r="A5588" s="143">
        <v>45</v>
      </c>
    </row>
    <row r="5589" spans="1:1" x14ac:dyDescent="0.2">
      <c r="A5589" s="143">
        <v>148</v>
      </c>
    </row>
    <row r="5590" spans="1:1" x14ac:dyDescent="0.2">
      <c r="A5590" s="143">
        <v>461</v>
      </c>
    </row>
    <row r="5591" spans="1:1" x14ac:dyDescent="0.2">
      <c r="A5591" s="143">
        <v>140</v>
      </c>
    </row>
    <row r="5592" spans="1:1" x14ac:dyDescent="0.2">
      <c r="A5592" s="143">
        <v>125</v>
      </c>
    </row>
    <row r="5593" spans="1:1" x14ac:dyDescent="0.2">
      <c r="A5593" s="143">
        <v>393</v>
      </c>
    </row>
    <row r="5594" spans="1:1" x14ac:dyDescent="0.2">
      <c r="A5594" s="143">
        <v>410</v>
      </c>
    </row>
    <row r="5595" spans="1:1" x14ac:dyDescent="0.2">
      <c r="A5595" s="143">
        <v>448</v>
      </c>
    </row>
    <row r="5596" spans="1:1" x14ac:dyDescent="0.2">
      <c r="A5596" s="143">
        <v>77</v>
      </c>
    </row>
    <row r="5597" spans="1:1" x14ac:dyDescent="0.2">
      <c r="A5597" s="143">
        <v>22</v>
      </c>
    </row>
    <row r="5598" spans="1:1" x14ac:dyDescent="0.2">
      <c r="A5598" s="143">
        <v>99</v>
      </c>
    </row>
    <row r="5599" spans="1:1" x14ac:dyDescent="0.2">
      <c r="A5599" s="143">
        <v>401</v>
      </c>
    </row>
    <row r="5600" spans="1:1" x14ac:dyDescent="0.2">
      <c r="A5600" s="143">
        <v>62</v>
      </c>
    </row>
    <row r="5601" spans="1:1" x14ac:dyDescent="0.2">
      <c r="A5601" s="143">
        <v>149</v>
      </c>
    </row>
    <row r="5602" spans="1:1" x14ac:dyDescent="0.2">
      <c r="A5602" s="143">
        <v>409</v>
      </c>
    </row>
    <row r="5603" spans="1:1" x14ac:dyDescent="0.2">
      <c r="A5603" s="143">
        <v>385</v>
      </c>
    </row>
    <row r="5604" spans="1:1" x14ac:dyDescent="0.2">
      <c r="A5604" s="143">
        <v>79</v>
      </c>
    </row>
    <row r="5605" spans="1:1" x14ac:dyDescent="0.2">
      <c r="A5605" s="143">
        <v>442</v>
      </c>
    </row>
    <row r="5606" spans="1:1" x14ac:dyDescent="0.2">
      <c r="A5606" s="143">
        <v>100</v>
      </c>
    </row>
    <row r="5607" spans="1:1" x14ac:dyDescent="0.2">
      <c r="A5607" s="143">
        <v>250</v>
      </c>
    </row>
    <row r="5608" spans="1:1" x14ac:dyDescent="0.2">
      <c r="A5608" s="143">
        <v>386</v>
      </c>
    </row>
    <row r="5609" spans="1:1" x14ac:dyDescent="0.2">
      <c r="A5609" s="143">
        <v>1605</v>
      </c>
    </row>
    <row r="5610" spans="1:1" x14ac:dyDescent="0.2">
      <c r="A5610" s="143">
        <v>79</v>
      </c>
    </row>
    <row r="5611" spans="1:1" x14ac:dyDescent="0.2">
      <c r="A5611" s="143">
        <v>96</v>
      </c>
    </row>
    <row r="5612" spans="1:1" x14ac:dyDescent="0.2">
      <c r="A5612" s="143">
        <v>155</v>
      </c>
    </row>
    <row r="5613" spans="1:1" x14ac:dyDescent="0.2">
      <c r="A5613" s="143">
        <v>29</v>
      </c>
    </row>
    <row r="5614" spans="1:1" x14ac:dyDescent="0.2">
      <c r="A5614" s="143">
        <v>95</v>
      </c>
    </row>
    <row r="5615" spans="1:1" x14ac:dyDescent="0.2">
      <c r="A5615" s="143">
        <v>599</v>
      </c>
    </row>
    <row r="5616" spans="1:1" x14ac:dyDescent="0.2">
      <c r="A5616" s="143">
        <v>3484</v>
      </c>
    </row>
    <row r="5617" spans="1:1" x14ac:dyDescent="0.2">
      <c r="A5617" s="143">
        <v>86</v>
      </c>
    </row>
    <row r="5618" spans="1:1" x14ac:dyDescent="0.2">
      <c r="A5618" s="143">
        <v>288</v>
      </c>
    </row>
    <row r="5619" spans="1:1" x14ac:dyDescent="0.2">
      <c r="A5619" s="143">
        <v>565</v>
      </c>
    </row>
    <row r="5620" spans="1:1" x14ac:dyDescent="0.2">
      <c r="A5620" s="143">
        <v>75</v>
      </c>
    </row>
    <row r="5621" spans="1:1" x14ac:dyDescent="0.2">
      <c r="A5621" s="143">
        <v>438</v>
      </c>
    </row>
    <row r="5622" spans="1:1" x14ac:dyDescent="0.2">
      <c r="A5622" s="143">
        <v>58</v>
      </c>
    </row>
    <row r="5623" spans="1:1" x14ac:dyDescent="0.2">
      <c r="A5623" s="143">
        <v>134</v>
      </c>
    </row>
    <row r="5624" spans="1:1" x14ac:dyDescent="0.2">
      <c r="A5624" s="143">
        <v>226</v>
      </c>
    </row>
    <row r="5625" spans="1:1" x14ac:dyDescent="0.2">
      <c r="A5625" s="143">
        <v>99</v>
      </c>
    </row>
    <row r="5626" spans="1:1" x14ac:dyDescent="0.2">
      <c r="A5626" s="143">
        <v>279</v>
      </c>
    </row>
    <row r="5627" spans="1:1" x14ac:dyDescent="0.2">
      <c r="A5627" s="143">
        <v>313</v>
      </c>
    </row>
    <row r="5628" spans="1:1" x14ac:dyDescent="0.2">
      <c r="A5628" s="143">
        <v>392</v>
      </c>
    </row>
    <row r="5629" spans="1:1" x14ac:dyDescent="0.2">
      <c r="A5629" s="143">
        <v>57</v>
      </c>
    </row>
    <row r="5630" spans="1:1" x14ac:dyDescent="0.2">
      <c r="A5630" s="143">
        <v>411</v>
      </c>
    </row>
    <row r="5631" spans="1:1" x14ac:dyDescent="0.2">
      <c r="A5631" s="143">
        <v>29</v>
      </c>
    </row>
    <row r="5632" spans="1:1" x14ac:dyDescent="0.2">
      <c r="A5632" s="143">
        <v>215</v>
      </c>
    </row>
    <row r="5633" spans="1:1" x14ac:dyDescent="0.2">
      <c r="A5633" s="143">
        <v>81</v>
      </c>
    </row>
    <row r="5634" spans="1:1" x14ac:dyDescent="0.2">
      <c r="A5634" s="143">
        <v>49</v>
      </c>
    </row>
    <row r="5635" spans="1:1" x14ac:dyDescent="0.2">
      <c r="A5635" s="143">
        <v>99</v>
      </c>
    </row>
    <row r="5636" spans="1:1" x14ac:dyDescent="0.2">
      <c r="A5636" s="143">
        <v>411</v>
      </c>
    </row>
    <row r="5637" spans="1:1" x14ac:dyDescent="0.2">
      <c r="A5637" s="143">
        <v>81</v>
      </c>
    </row>
    <row r="5638" spans="1:1" x14ac:dyDescent="0.2">
      <c r="A5638" s="143">
        <v>18</v>
      </c>
    </row>
    <row r="5639" spans="1:1" x14ac:dyDescent="0.2">
      <c r="A5639" s="143">
        <v>41</v>
      </c>
    </row>
    <row r="5640" spans="1:1" x14ac:dyDescent="0.2">
      <c r="A5640" s="143">
        <v>481</v>
      </c>
    </row>
    <row r="5641" spans="1:1" x14ac:dyDescent="0.2">
      <c r="A5641" s="143">
        <v>382</v>
      </c>
    </row>
    <row r="5642" spans="1:1" x14ac:dyDescent="0.2">
      <c r="A5642" s="143">
        <v>100</v>
      </c>
    </row>
    <row r="5643" spans="1:1" x14ac:dyDescent="0.2">
      <c r="A5643" s="143">
        <v>72</v>
      </c>
    </row>
    <row r="5644" spans="1:1" x14ac:dyDescent="0.2">
      <c r="A5644" s="143">
        <v>462</v>
      </c>
    </row>
    <row r="5645" spans="1:1" x14ac:dyDescent="0.2">
      <c r="A5645" s="143">
        <v>449</v>
      </c>
    </row>
    <row r="5646" spans="1:1" x14ac:dyDescent="0.2">
      <c r="A5646" s="143">
        <v>526</v>
      </c>
    </row>
    <row r="5647" spans="1:1" x14ac:dyDescent="0.2">
      <c r="A5647" s="143">
        <v>114</v>
      </c>
    </row>
    <row r="5648" spans="1:1" x14ac:dyDescent="0.2">
      <c r="A5648" s="143">
        <v>87</v>
      </c>
    </row>
    <row r="5649" spans="1:1" x14ac:dyDescent="0.2">
      <c r="A5649" s="143">
        <v>443</v>
      </c>
    </row>
    <row r="5650" spans="1:1" x14ac:dyDescent="0.2">
      <c r="A5650" s="143">
        <v>20</v>
      </c>
    </row>
    <row r="5651" spans="1:1" x14ac:dyDescent="0.2">
      <c r="A5651" s="143">
        <v>445</v>
      </c>
    </row>
    <row r="5652" spans="1:1" x14ac:dyDescent="0.2">
      <c r="A5652" s="143">
        <v>53</v>
      </c>
    </row>
    <row r="5653" spans="1:1" x14ac:dyDescent="0.2">
      <c r="A5653" s="143">
        <v>81</v>
      </c>
    </row>
    <row r="5654" spans="1:1" x14ac:dyDescent="0.2">
      <c r="A5654" s="143">
        <v>569</v>
      </c>
    </row>
    <row r="5655" spans="1:1" x14ac:dyDescent="0.2">
      <c r="A5655" s="143">
        <v>410</v>
      </c>
    </row>
    <row r="5656" spans="1:1" x14ac:dyDescent="0.2">
      <c r="A5656" s="143">
        <v>423</v>
      </c>
    </row>
    <row r="5657" spans="1:1" x14ac:dyDescent="0.2">
      <c r="A5657" s="143">
        <v>16</v>
      </c>
    </row>
    <row r="5658" spans="1:1" x14ac:dyDescent="0.2">
      <c r="A5658" s="143">
        <v>2014</v>
      </c>
    </row>
    <row r="5659" spans="1:1" x14ac:dyDescent="0.2">
      <c r="A5659" s="143">
        <v>29</v>
      </c>
    </row>
    <row r="5660" spans="1:1" x14ac:dyDescent="0.2">
      <c r="A5660" s="143">
        <v>118</v>
      </c>
    </row>
    <row r="5661" spans="1:1" x14ac:dyDescent="0.2">
      <c r="A5661" s="143">
        <v>189</v>
      </c>
    </row>
    <row r="5662" spans="1:1" x14ac:dyDescent="0.2">
      <c r="A5662" s="143">
        <v>139</v>
      </c>
    </row>
    <row r="5663" spans="1:1" x14ac:dyDescent="0.2">
      <c r="A5663" s="143">
        <v>123</v>
      </c>
    </row>
    <row r="5664" spans="1:1" x14ac:dyDescent="0.2">
      <c r="A5664" s="143">
        <v>410</v>
      </c>
    </row>
    <row r="5665" spans="1:1" x14ac:dyDescent="0.2">
      <c r="A5665" s="143">
        <v>470</v>
      </c>
    </row>
    <row r="5666" spans="1:1" x14ac:dyDescent="0.2">
      <c r="A5666" s="143">
        <v>485</v>
      </c>
    </row>
    <row r="5667" spans="1:1" x14ac:dyDescent="0.2">
      <c r="A5667" s="143">
        <v>657</v>
      </c>
    </row>
    <row r="5668" spans="1:1" x14ac:dyDescent="0.2">
      <c r="A5668" s="143">
        <v>31</v>
      </c>
    </row>
    <row r="5669" spans="1:1" x14ac:dyDescent="0.2">
      <c r="A5669" s="143">
        <v>497</v>
      </c>
    </row>
    <row r="5670" spans="1:1" x14ac:dyDescent="0.2">
      <c r="A5670" s="143">
        <v>486</v>
      </c>
    </row>
    <row r="5671" spans="1:1" x14ac:dyDescent="0.2">
      <c r="A5671" s="143">
        <v>93</v>
      </c>
    </row>
    <row r="5672" spans="1:1" x14ac:dyDescent="0.2">
      <c r="A5672" s="143">
        <v>3</v>
      </c>
    </row>
    <row r="5673" spans="1:1" x14ac:dyDescent="0.2">
      <c r="A5673" s="143">
        <v>408</v>
      </c>
    </row>
    <row r="5674" spans="1:1" x14ac:dyDescent="0.2">
      <c r="A5674" s="143">
        <v>409</v>
      </c>
    </row>
    <row r="5675" spans="1:1" x14ac:dyDescent="0.2">
      <c r="A5675" s="143">
        <v>84</v>
      </c>
    </row>
    <row r="5676" spans="1:1" x14ac:dyDescent="0.2">
      <c r="A5676" s="143">
        <v>417</v>
      </c>
    </row>
    <row r="5677" spans="1:1" x14ac:dyDescent="0.2">
      <c r="A5677" s="143">
        <v>70</v>
      </c>
    </row>
    <row r="5678" spans="1:1" x14ac:dyDescent="0.2">
      <c r="A5678" s="143">
        <v>74</v>
      </c>
    </row>
    <row r="5679" spans="1:1" x14ac:dyDescent="0.2">
      <c r="A5679" s="143">
        <v>3</v>
      </c>
    </row>
    <row r="5680" spans="1:1" x14ac:dyDescent="0.2">
      <c r="A5680" s="143">
        <v>497</v>
      </c>
    </row>
    <row r="5681" spans="1:1" x14ac:dyDescent="0.2">
      <c r="A5681" s="143">
        <v>499</v>
      </c>
    </row>
    <row r="5682" spans="1:1" x14ac:dyDescent="0.2">
      <c r="A5682" s="143">
        <v>97</v>
      </c>
    </row>
    <row r="5683" spans="1:1" x14ac:dyDescent="0.2">
      <c r="A5683" s="143">
        <v>66</v>
      </c>
    </row>
    <row r="5684" spans="1:1" x14ac:dyDescent="0.2">
      <c r="A5684" s="143">
        <v>113</v>
      </c>
    </row>
    <row r="5685" spans="1:1" x14ac:dyDescent="0.2">
      <c r="A5685" s="143">
        <v>235</v>
      </c>
    </row>
    <row r="5686" spans="1:1" x14ac:dyDescent="0.2">
      <c r="A5686" s="143">
        <v>579</v>
      </c>
    </row>
    <row r="5687" spans="1:1" x14ac:dyDescent="0.2">
      <c r="A5687" s="143">
        <v>482</v>
      </c>
    </row>
    <row r="5688" spans="1:1" x14ac:dyDescent="0.2">
      <c r="A5688" s="143">
        <v>140</v>
      </c>
    </row>
    <row r="5689" spans="1:1" x14ac:dyDescent="0.2">
      <c r="A5689" s="143">
        <v>183</v>
      </c>
    </row>
    <row r="5690" spans="1:1" x14ac:dyDescent="0.2">
      <c r="A5690" s="143">
        <v>18</v>
      </c>
    </row>
    <row r="5691" spans="1:1" x14ac:dyDescent="0.2">
      <c r="A5691" s="143">
        <v>139</v>
      </c>
    </row>
    <row r="5692" spans="1:1" x14ac:dyDescent="0.2">
      <c r="A5692" s="143">
        <v>471</v>
      </c>
    </row>
    <row r="5693" spans="1:1" x14ac:dyDescent="0.2">
      <c r="A5693" s="143">
        <v>358</v>
      </c>
    </row>
    <row r="5694" spans="1:1" x14ac:dyDescent="0.2">
      <c r="A5694" s="143">
        <v>214</v>
      </c>
    </row>
    <row r="5695" spans="1:1" x14ac:dyDescent="0.2">
      <c r="A5695" s="143">
        <v>413</v>
      </c>
    </row>
    <row r="5696" spans="1:1" x14ac:dyDescent="0.2">
      <c r="A5696" s="143">
        <v>400</v>
      </c>
    </row>
    <row r="5697" spans="1:1" x14ac:dyDescent="0.2">
      <c r="A5697" s="143">
        <v>77</v>
      </c>
    </row>
    <row r="5698" spans="1:1" x14ac:dyDescent="0.2">
      <c r="A5698" s="143">
        <v>547</v>
      </c>
    </row>
    <row r="5699" spans="1:1" x14ac:dyDescent="0.2">
      <c r="A5699" s="143">
        <v>91</v>
      </c>
    </row>
    <row r="5700" spans="1:1" x14ac:dyDescent="0.2">
      <c r="A5700" s="143">
        <v>46</v>
      </c>
    </row>
    <row r="5701" spans="1:1" x14ac:dyDescent="0.2">
      <c r="A5701" s="143">
        <v>190</v>
      </c>
    </row>
    <row r="5702" spans="1:1" x14ac:dyDescent="0.2">
      <c r="A5702" s="143">
        <v>351</v>
      </c>
    </row>
    <row r="5703" spans="1:1" x14ac:dyDescent="0.2">
      <c r="A5703" s="143">
        <v>497</v>
      </c>
    </row>
    <row r="5704" spans="1:1" x14ac:dyDescent="0.2">
      <c r="A5704" s="143">
        <v>379</v>
      </c>
    </row>
    <row r="5705" spans="1:1" x14ac:dyDescent="0.2">
      <c r="A5705" s="143">
        <v>402</v>
      </c>
    </row>
    <row r="5706" spans="1:1" x14ac:dyDescent="0.2">
      <c r="A5706" s="143">
        <v>150</v>
      </c>
    </row>
    <row r="5707" spans="1:1" x14ac:dyDescent="0.2">
      <c r="A5707" s="143">
        <v>391</v>
      </c>
    </row>
    <row r="5708" spans="1:1" x14ac:dyDescent="0.2">
      <c r="A5708" s="143">
        <v>11</v>
      </c>
    </row>
    <row r="5709" spans="1:1" x14ac:dyDescent="0.2">
      <c r="A5709" s="143">
        <v>76</v>
      </c>
    </row>
    <row r="5710" spans="1:1" x14ac:dyDescent="0.2">
      <c r="A5710" s="143">
        <v>456</v>
      </c>
    </row>
    <row r="5711" spans="1:1" x14ac:dyDescent="0.2">
      <c r="A5711" s="143">
        <v>110</v>
      </c>
    </row>
    <row r="5712" spans="1:1" x14ac:dyDescent="0.2">
      <c r="A5712" s="143">
        <v>491</v>
      </c>
    </row>
    <row r="5713" spans="1:1" x14ac:dyDescent="0.2">
      <c r="A5713" s="143">
        <v>418</v>
      </c>
    </row>
    <row r="5714" spans="1:1" x14ac:dyDescent="0.2">
      <c r="A5714" s="143">
        <v>69</v>
      </c>
    </row>
    <row r="5715" spans="1:1" x14ac:dyDescent="0.2">
      <c r="A5715" s="143">
        <v>65</v>
      </c>
    </row>
    <row r="5716" spans="1:1" x14ac:dyDescent="0.2">
      <c r="A5716" s="143">
        <v>92</v>
      </c>
    </row>
    <row r="5717" spans="1:1" x14ac:dyDescent="0.2">
      <c r="A5717" s="143">
        <v>125</v>
      </c>
    </row>
    <row r="5718" spans="1:1" x14ac:dyDescent="0.2">
      <c r="A5718" s="143">
        <v>424</v>
      </c>
    </row>
    <row r="5719" spans="1:1" x14ac:dyDescent="0.2">
      <c r="A5719" s="143">
        <v>55</v>
      </c>
    </row>
    <row r="5720" spans="1:1" x14ac:dyDescent="0.2">
      <c r="A5720" s="143">
        <v>123</v>
      </c>
    </row>
    <row r="5721" spans="1:1" x14ac:dyDescent="0.2">
      <c r="A5721" s="143">
        <v>164</v>
      </c>
    </row>
    <row r="5722" spans="1:1" x14ac:dyDescent="0.2">
      <c r="A5722" s="143">
        <v>86</v>
      </c>
    </row>
    <row r="5723" spans="1:1" x14ac:dyDescent="0.2">
      <c r="A5723" s="143">
        <v>391</v>
      </c>
    </row>
    <row r="5724" spans="1:1" x14ac:dyDescent="0.2">
      <c r="A5724" s="143">
        <v>65</v>
      </c>
    </row>
    <row r="5725" spans="1:1" x14ac:dyDescent="0.2">
      <c r="A5725" s="143">
        <v>55</v>
      </c>
    </row>
    <row r="5726" spans="1:1" x14ac:dyDescent="0.2">
      <c r="A5726" s="143">
        <v>233</v>
      </c>
    </row>
    <row r="5727" spans="1:1" x14ac:dyDescent="0.2">
      <c r="A5727" s="143">
        <v>380</v>
      </c>
    </row>
    <row r="5728" spans="1:1" x14ac:dyDescent="0.2">
      <c r="A5728" s="143">
        <v>84</v>
      </c>
    </row>
    <row r="5729" spans="1:1" x14ac:dyDescent="0.2">
      <c r="A5729" s="143">
        <v>70</v>
      </c>
    </row>
    <row r="5730" spans="1:1" x14ac:dyDescent="0.2">
      <c r="A5730" s="143">
        <v>289</v>
      </c>
    </row>
    <row r="5731" spans="1:1" x14ac:dyDescent="0.2">
      <c r="A5731" s="143">
        <v>56</v>
      </c>
    </row>
    <row r="5732" spans="1:1" x14ac:dyDescent="0.2">
      <c r="A5732" s="143">
        <v>412</v>
      </c>
    </row>
    <row r="5733" spans="1:1" x14ac:dyDescent="0.2">
      <c r="A5733" s="143">
        <v>460</v>
      </c>
    </row>
    <row r="5734" spans="1:1" x14ac:dyDescent="0.2">
      <c r="A5734" s="143">
        <v>2494</v>
      </c>
    </row>
    <row r="5735" spans="1:1" x14ac:dyDescent="0.2">
      <c r="A5735" s="143">
        <v>130</v>
      </c>
    </row>
    <row r="5736" spans="1:1" x14ac:dyDescent="0.2">
      <c r="A5736" s="143">
        <v>302</v>
      </c>
    </row>
    <row r="5737" spans="1:1" x14ac:dyDescent="0.2">
      <c r="A5737" s="143">
        <v>376</v>
      </c>
    </row>
    <row r="5738" spans="1:1" x14ac:dyDescent="0.2">
      <c r="A5738" s="143">
        <v>263</v>
      </c>
    </row>
    <row r="5739" spans="1:1" x14ac:dyDescent="0.2">
      <c r="A5739" s="143">
        <v>89</v>
      </c>
    </row>
    <row r="5740" spans="1:1" x14ac:dyDescent="0.2">
      <c r="A5740" s="143">
        <v>497</v>
      </c>
    </row>
    <row r="5741" spans="1:1" x14ac:dyDescent="0.2">
      <c r="A5741" s="143">
        <v>71</v>
      </c>
    </row>
    <row r="5742" spans="1:1" x14ac:dyDescent="0.2">
      <c r="A5742" s="143">
        <v>892</v>
      </c>
    </row>
    <row r="5743" spans="1:1" x14ac:dyDescent="0.2">
      <c r="A5743" s="143">
        <v>13</v>
      </c>
    </row>
    <row r="5744" spans="1:1" x14ac:dyDescent="0.2">
      <c r="A5744" s="143">
        <v>39</v>
      </c>
    </row>
    <row r="5745" spans="1:1" x14ac:dyDescent="0.2">
      <c r="A5745" s="143">
        <v>302</v>
      </c>
    </row>
    <row r="5746" spans="1:1" x14ac:dyDescent="0.2">
      <c r="A5746" s="143">
        <v>68</v>
      </c>
    </row>
    <row r="5747" spans="1:1" x14ac:dyDescent="0.2">
      <c r="A5747" s="143">
        <v>71</v>
      </c>
    </row>
    <row r="5748" spans="1:1" x14ac:dyDescent="0.2">
      <c r="A5748" s="143">
        <v>115</v>
      </c>
    </row>
    <row r="5749" spans="1:1" x14ac:dyDescent="0.2">
      <c r="A5749" s="143">
        <v>792</v>
      </c>
    </row>
    <row r="5750" spans="1:1" x14ac:dyDescent="0.2">
      <c r="A5750" s="143">
        <v>70</v>
      </c>
    </row>
    <row r="5751" spans="1:1" x14ac:dyDescent="0.2">
      <c r="A5751" s="143">
        <v>111</v>
      </c>
    </row>
    <row r="5752" spans="1:1" x14ac:dyDescent="0.2">
      <c r="A5752" s="143">
        <v>186</v>
      </c>
    </row>
    <row r="5753" spans="1:1" x14ac:dyDescent="0.2">
      <c r="A5753" s="143">
        <v>402</v>
      </c>
    </row>
    <row r="5754" spans="1:1" x14ac:dyDescent="0.2">
      <c r="A5754" s="143">
        <v>32</v>
      </c>
    </row>
    <row r="5755" spans="1:1" x14ac:dyDescent="0.2">
      <c r="A5755" s="143">
        <v>71</v>
      </c>
    </row>
    <row r="5756" spans="1:1" x14ac:dyDescent="0.2">
      <c r="A5756" s="143">
        <v>64</v>
      </c>
    </row>
    <row r="5757" spans="1:1" x14ac:dyDescent="0.2">
      <c r="A5757" s="143">
        <v>437</v>
      </c>
    </row>
    <row r="5758" spans="1:1" x14ac:dyDescent="0.2">
      <c r="A5758" s="143">
        <v>118</v>
      </c>
    </row>
    <row r="5759" spans="1:1" x14ac:dyDescent="0.2">
      <c r="A5759" s="143">
        <v>449</v>
      </c>
    </row>
    <row r="5760" spans="1:1" x14ac:dyDescent="0.2">
      <c r="A5760" s="143">
        <v>402</v>
      </c>
    </row>
    <row r="5761" spans="1:1" x14ac:dyDescent="0.2">
      <c r="A5761" s="143">
        <v>599</v>
      </c>
    </row>
    <row r="5762" spans="1:1" x14ac:dyDescent="0.2">
      <c r="A5762" s="143">
        <v>24</v>
      </c>
    </row>
    <row r="5763" spans="1:1" x14ac:dyDescent="0.2">
      <c r="A5763" s="143">
        <v>123</v>
      </c>
    </row>
    <row r="5764" spans="1:1" x14ac:dyDescent="0.2">
      <c r="A5764" s="143">
        <v>489</v>
      </c>
    </row>
    <row r="5765" spans="1:1" x14ac:dyDescent="0.2">
      <c r="A5765" s="143">
        <v>255</v>
      </c>
    </row>
    <row r="5766" spans="1:1" x14ac:dyDescent="0.2">
      <c r="A5766" s="143">
        <v>80</v>
      </c>
    </row>
    <row r="5767" spans="1:1" x14ac:dyDescent="0.2">
      <c r="A5767" s="143">
        <v>160</v>
      </c>
    </row>
    <row r="5768" spans="1:1" x14ac:dyDescent="0.2">
      <c r="A5768" s="143">
        <v>146</v>
      </c>
    </row>
    <row r="5769" spans="1:1" x14ac:dyDescent="0.2">
      <c r="A5769" s="143">
        <v>117</v>
      </c>
    </row>
    <row r="5770" spans="1:1" x14ac:dyDescent="0.2">
      <c r="A5770" s="143">
        <v>100</v>
      </c>
    </row>
    <row r="5771" spans="1:1" x14ac:dyDescent="0.2">
      <c r="A5771" s="143">
        <v>200</v>
      </c>
    </row>
    <row r="5772" spans="1:1" x14ac:dyDescent="0.2">
      <c r="A5772" s="143">
        <v>149</v>
      </c>
    </row>
    <row r="5773" spans="1:1" x14ac:dyDescent="0.2">
      <c r="A5773" s="143">
        <v>409</v>
      </c>
    </row>
    <row r="5774" spans="1:1" x14ac:dyDescent="0.2">
      <c r="A5774" s="143">
        <v>499</v>
      </c>
    </row>
    <row r="5775" spans="1:1" x14ac:dyDescent="0.2">
      <c r="A5775" s="143">
        <v>2434</v>
      </c>
    </row>
    <row r="5776" spans="1:1" x14ac:dyDescent="0.2">
      <c r="A5776" s="143">
        <v>262</v>
      </c>
    </row>
    <row r="5777" spans="1:1" x14ac:dyDescent="0.2">
      <c r="A5777" s="143">
        <v>124</v>
      </c>
    </row>
    <row r="5778" spans="1:1" x14ac:dyDescent="0.2">
      <c r="A5778" s="143">
        <v>157</v>
      </c>
    </row>
    <row r="5779" spans="1:1" x14ac:dyDescent="0.2">
      <c r="A5779" s="143">
        <v>153</v>
      </c>
    </row>
    <row r="5780" spans="1:1" x14ac:dyDescent="0.2">
      <c r="A5780" s="143">
        <v>91</v>
      </c>
    </row>
    <row r="5781" spans="1:1" x14ac:dyDescent="0.2">
      <c r="A5781" s="143">
        <v>74</v>
      </c>
    </row>
    <row r="5782" spans="1:1" x14ac:dyDescent="0.2">
      <c r="A5782" s="143">
        <v>191</v>
      </c>
    </row>
    <row r="5783" spans="1:1" x14ac:dyDescent="0.2">
      <c r="A5783" s="143">
        <v>403</v>
      </c>
    </row>
    <row r="5784" spans="1:1" x14ac:dyDescent="0.2">
      <c r="A5784" s="143">
        <v>3626</v>
      </c>
    </row>
    <row r="5785" spans="1:1" x14ac:dyDescent="0.2">
      <c r="A5785" s="143">
        <v>249</v>
      </c>
    </row>
    <row r="5786" spans="1:1" x14ac:dyDescent="0.2">
      <c r="A5786" s="143">
        <v>3450</v>
      </c>
    </row>
    <row r="5787" spans="1:1" x14ac:dyDescent="0.2">
      <c r="A5787" s="143">
        <v>300</v>
      </c>
    </row>
    <row r="5788" spans="1:1" x14ac:dyDescent="0.2">
      <c r="A5788" s="143">
        <v>457</v>
      </c>
    </row>
    <row r="5789" spans="1:1" x14ac:dyDescent="0.2">
      <c r="A5789" s="143">
        <v>93</v>
      </c>
    </row>
    <row r="5790" spans="1:1" x14ac:dyDescent="0.2">
      <c r="A5790" s="143">
        <v>106</v>
      </c>
    </row>
    <row r="5791" spans="1:1" x14ac:dyDescent="0.2">
      <c r="A5791" s="143">
        <v>117</v>
      </c>
    </row>
    <row r="5792" spans="1:1" x14ac:dyDescent="0.2">
      <c r="A5792" s="143">
        <v>411</v>
      </c>
    </row>
    <row r="5793" spans="1:1" x14ac:dyDescent="0.2">
      <c r="A5793" s="143">
        <v>3425</v>
      </c>
    </row>
    <row r="5794" spans="1:1" x14ac:dyDescent="0.2">
      <c r="A5794" s="143">
        <v>54</v>
      </c>
    </row>
    <row r="5795" spans="1:1" x14ac:dyDescent="0.2">
      <c r="A5795" s="143">
        <v>449</v>
      </c>
    </row>
    <row r="5796" spans="1:1" x14ac:dyDescent="0.2">
      <c r="A5796" s="143">
        <v>247</v>
      </c>
    </row>
    <row r="5797" spans="1:1" x14ac:dyDescent="0.2">
      <c r="A5797" s="143">
        <v>148</v>
      </c>
    </row>
    <row r="5798" spans="1:1" x14ac:dyDescent="0.2">
      <c r="A5798" s="143">
        <v>36</v>
      </c>
    </row>
    <row r="5799" spans="1:1" x14ac:dyDescent="0.2">
      <c r="A5799" s="143">
        <v>71</v>
      </c>
    </row>
    <row r="5800" spans="1:1" x14ac:dyDescent="0.2">
      <c r="A5800" s="143">
        <v>118</v>
      </c>
    </row>
    <row r="5801" spans="1:1" x14ac:dyDescent="0.2">
      <c r="A5801" s="143">
        <v>58</v>
      </c>
    </row>
    <row r="5802" spans="1:1" x14ac:dyDescent="0.2">
      <c r="A5802" s="143">
        <v>385</v>
      </c>
    </row>
    <row r="5803" spans="1:1" x14ac:dyDescent="0.2">
      <c r="A5803" s="143">
        <v>2626</v>
      </c>
    </row>
    <row r="5804" spans="1:1" x14ac:dyDescent="0.2">
      <c r="A5804" s="143">
        <v>30</v>
      </c>
    </row>
    <row r="5805" spans="1:1" x14ac:dyDescent="0.2">
      <c r="A5805" s="143">
        <v>432</v>
      </c>
    </row>
    <row r="5806" spans="1:1" x14ac:dyDescent="0.2">
      <c r="A5806" s="143">
        <v>187</v>
      </c>
    </row>
    <row r="5807" spans="1:1" x14ac:dyDescent="0.2">
      <c r="A5807" s="143">
        <v>375</v>
      </c>
    </row>
    <row r="5808" spans="1:1" x14ac:dyDescent="0.2">
      <c r="A5808" s="143">
        <v>75</v>
      </c>
    </row>
    <row r="5809" spans="1:1" x14ac:dyDescent="0.2">
      <c r="A5809" s="143">
        <v>299</v>
      </c>
    </row>
    <row r="5810" spans="1:1" x14ac:dyDescent="0.2">
      <c r="A5810" s="143">
        <v>88</v>
      </c>
    </row>
    <row r="5811" spans="1:1" x14ac:dyDescent="0.2">
      <c r="A5811" s="143">
        <v>357</v>
      </c>
    </row>
    <row r="5812" spans="1:1" x14ac:dyDescent="0.2">
      <c r="A5812" s="143">
        <v>114</v>
      </c>
    </row>
    <row r="5813" spans="1:1" x14ac:dyDescent="0.2">
      <c r="A5813" s="143">
        <v>851</v>
      </c>
    </row>
    <row r="5814" spans="1:1" x14ac:dyDescent="0.2">
      <c r="A5814" s="143">
        <v>139</v>
      </c>
    </row>
    <row r="5815" spans="1:1" x14ac:dyDescent="0.2">
      <c r="A5815" s="143">
        <v>382</v>
      </c>
    </row>
    <row r="5816" spans="1:1" x14ac:dyDescent="0.2">
      <c r="A5816" s="143">
        <v>176</v>
      </c>
    </row>
    <row r="5817" spans="1:1" x14ac:dyDescent="0.2">
      <c r="A5817" s="143">
        <v>39</v>
      </c>
    </row>
    <row r="5818" spans="1:1" x14ac:dyDescent="0.2">
      <c r="A5818" s="143">
        <v>3530</v>
      </c>
    </row>
    <row r="5819" spans="1:1" x14ac:dyDescent="0.2">
      <c r="A5819" s="143">
        <v>17</v>
      </c>
    </row>
    <row r="5820" spans="1:1" x14ac:dyDescent="0.2">
      <c r="A5820" s="143">
        <v>417</v>
      </c>
    </row>
    <row r="5821" spans="1:1" x14ac:dyDescent="0.2">
      <c r="A5821" s="143">
        <v>99</v>
      </c>
    </row>
    <row r="5822" spans="1:1" x14ac:dyDescent="0.2">
      <c r="A5822" s="143">
        <v>458</v>
      </c>
    </row>
    <row r="5823" spans="1:1" x14ac:dyDescent="0.2">
      <c r="A5823" s="143">
        <v>104</v>
      </c>
    </row>
    <row r="5824" spans="1:1" x14ac:dyDescent="0.2">
      <c r="A5824" s="143">
        <v>357</v>
      </c>
    </row>
    <row r="5825" spans="1:1" x14ac:dyDescent="0.2">
      <c r="A5825" s="143">
        <v>417</v>
      </c>
    </row>
    <row r="5826" spans="1:1" x14ac:dyDescent="0.2">
      <c r="A5826" s="143">
        <v>401</v>
      </c>
    </row>
    <row r="5827" spans="1:1" x14ac:dyDescent="0.2">
      <c r="A5827" s="143">
        <v>812</v>
      </c>
    </row>
    <row r="5828" spans="1:1" x14ac:dyDescent="0.2">
      <c r="A5828" s="143">
        <v>89</v>
      </c>
    </row>
    <row r="5829" spans="1:1" x14ac:dyDescent="0.2">
      <c r="A5829" s="143">
        <v>689</v>
      </c>
    </row>
    <row r="5830" spans="1:1" x14ac:dyDescent="0.2">
      <c r="A5830" s="143">
        <v>247</v>
      </c>
    </row>
    <row r="5831" spans="1:1" x14ac:dyDescent="0.2">
      <c r="A5831" s="143">
        <v>15</v>
      </c>
    </row>
    <row r="5832" spans="1:1" x14ac:dyDescent="0.2">
      <c r="A5832" s="143">
        <v>145</v>
      </c>
    </row>
    <row r="5833" spans="1:1" x14ac:dyDescent="0.2">
      <c r="A5833" s="143">
        <v>187</v>
      </c>
    </row>
    <row r="5834" spans="1:1" x14ac:dyDescent="0.2">
      <c r="A5834" s="143">
        <v>2847</v>
      </c>
    </row>
    <row r="5835" spans="1:1" x14ac:dyDescent="0.2">
      <c r="A5835" s="143">
        <v>46</v>
      </c>
    </row>
    <row r="5836" spans="1:1" x14ac:dyDescent="0.2">
      <c r="A5836" s="143">
        <v>493</v>
      </c>
    </row>
    <row r="5837" spans="1:1" x14ac:dyDescent="0.2">
      <c r="A5837" s="143">
        <v>144</v>
      </c>
    </row>
    <row r="5838" spans="1:1" x14ac:dyDescent="0.2">
      <c r="A5838" s="143">
        <v>80</v>
      </c>
    </row>
    <row r="5839" spans="1:1" x14ac:dyDescent="0.2">
      <c r="A5839" s="143">
        <v>103</v>
      </c>
    </row>
    <row r="5840" spans="1:1" x14ac:dyDescent="0.2">
      <c r="A5840" s="143">
        <v>3232</v>
      </c>
    </row>
    <row r="5841" spans="1:1" x14ac:dyDescent="0.2">
      <c r="A5841" s="143">
        <v>67</v>
      </c>
    </row>
    <row r="5842" spans="1:1" x14ac:dyDescent="0.2">
      <c r="A5842" s="143">
        <v>444</v>
      </c>
    </row>
    <row r="5843" spans="1:1" x14ac:dyDescent="0.2">
      <c r="A5843" s="143">
        <v>1756</v>
      </c>
    </row>
    <row r="5844" spans="1:1" x14ac:dyDescent="0.2">
      <c r="A5844" s="143">
        <v>194</v>
      </c>
    </row>
    <row r="5845" spans="1:1" x14ac:dyDescent="0.2">
      <c r="A5845" s="143">
        <v>334</v>
      </c>
    </row>
    <row r="5846" spans="1:1" x14ac:dyDescent="0.2">
      <c r="A5846" s="143">
        <v>101</v>
      </c>
    </row>
    <row r="5847" spans="1:1" x14ac:dyDescent="0.2">
      <c r="A5847" s="143">
        <v>371</v>
      </c>
    </row>
    <row r="5848" spans="1:1" x14ac:dyDescent="0.2">
      <c r="A5848" s="143">
        <v>407</v>
      </c>
    </row>
    <row r="5849" spans="1:1" x14ac:dyDescent="0.2">
      <c r="A5849" s="143">
        <v>220</v>
      </c>
    </row>
    <row r="5850" spans="1:1" x14ac:dyDescent="0.2">
      <c r="A5850" s="143">
        <v>252</v>
      </c>
    </row>
    <row r="5851" spans="1:1" x14ac:dyDescent="0.2">
      <c r="A5851" s="143">
        <v>484</v>
      </c>
    </row>
    <row r="5852" spans="1:1" x14ac:dyDescent="0.2">
      <c r="A5852" s="143">
        <v>97</v>
      </c>
    </row>
    <row r="5853" spans="1:1" x14ac:dyDescent="0.2">
      <c r="A5853" s="143">
        <v>385</v>
      </c>
    </row>
    <row r="5854" spans="1:1" x14ac:dyDescent="0.2">
      <c r="A5854" s="143">
        <v>479</v>
      </c>
    </row>
    <row r="5855" spans="1:1" x14ac:dyDescent="0.2">
      <c r="A5855" s="143">
        <v>133</v>
      </c>
    </row>
    <row r="5856" spans="1:1" x14ac:dyDescent="0.2">
      <c r="A5856" s="143">
        <v>94</v>
      </c>
    </row>
    <row r="5857" spans="1:1" x14ac:dyDescent="0.2">
      <c r="A5857" s="143">
        <v>117</v>
      </c>
    </row>
    <row r="5858" spans="1:1" x14ac:dyDescent="0.2">
      <c r="A5858" s="143">
        <v>393</v>
      </c>
    </row>
    <row r="5859" spans="1:1" x14ac:dyDescent="0.2">
      <c r="A5859" s="143">
        <v>58</v>
      </c>
    </row>
    <row r="5860" spans="1:1" x14ac:dyDescent="0.2">
      <c r="A5860" s="143">
        <v>105</v>
      </c>
    </row>
    <row r="5861" spans="1:1" x14ac:dyDescent="0.2">
      <c r="A5861" s="143">
        <v>1554</v>
      </c>
    </row>
    <row r="5862" spans="1:1" x14ac:dyDescent="0.2">
      <c r="A5862" s="143">
        <v>80</v>
      </c>
    </row>
    <row r="5863" spans="1:1" x14ac:dyDescent="0.2">
      <c r="A5863" s="143">
        <v>418</v>
      </c>
    </row>
    <row r="5864" spans="1:1" x14ac:dyDescent="0.2">
      <c r="A5864" s="143">
        <v>65</v>
      </c>
    </row>
    <row r="5865" spans="1:1" x14ac:dyDescent="0.2">
      <c r="A5865" s="143">
        <v>123</v>
      </c>
    </row>
    <row r="5866" spans="1:1" x14ac:dyDescent="0.2">
      <c r="A5866" s="143">
        <v>477</v>
      </c>
    </row>
    <row r="5867" spans="1:1" x14ac:dyDescent="0.2">
      <c r="A5867" s="143">
        <v>386</v>
      </c>
    </row>
    <row r="5868" spans="1:1" x14ac:dyDescent="0.2">
      <c r="A5868" s="143">
        <v>75</v>
      </c>
    </row>
    <row r="5869" spans="1:1" x14ac:dyDescent="0.2">
      <c r="A5869" s="143">
        <v>50</v>
      </c>
    </row>
    <row r="5870" spans="1:1" x14ac:dyDescent="0.2">
      <c r="A5870" s="143">
        <v>101</v>
      </c>
    </row>
    <row r="5871" spans="1:1" x14ac:dyDescent="0.2">
      <c r="A5871" s="143">
        <v>27</v>
      </c>
    </row>
    <row r="5872" spans="1:1" x14ac:dyDescent="0.2">
      <c r="A5872" s="143">
        <v>412</v>
      </c>
    </row>
    <row r="5873" spans="1:1" x14ac:dyDescent="0.2">
      <c r="A5873" s="143">
        <v>83</v>
      </c>
    </row>
    <row r="5874" spans="1:1" x14ac:dyDescent="0.2">
      <c r="A5874" s="143">
        <v>482</v>
      </c>
    </row>
    <row r="5875" spans="1:1" x14ac:dyDescent="0.2">
      <c r="A5875" s="143">
        <v>54</v>
      </c>
    </row>
    <row r="5876" spans="1:1" x14ac:dyDescent="0.2">
      <c r="A5876" s="143">
        <v>175</v>
      </c>
    </row>
    <row r="5877" spans="1:1" x14ac:dyDescent="0.2">
      <c r="A5877" s="143">
        <v>447</v>
      </c>
    </row>
    <row r="5878" spans="1:1" x14ac:dyDescent="0.2">
      <c r="A5878" s="143">
        <v>177</v>
      </c>
    </row>
    <row r="5879" spans="1:1" x14ac:dyDescent="0.2">
      <c r="A5879" s="143">
        <v>395</v>
      </c>
    </row>
    <row r="5880" spans="1:1" x14ac:dyDescent="0.2">
      <c r="A5880" s="143">
        <v>61</v>
      </c>
    </row>
    <row r="5881" spans="1:1" x14ac:dyDescent="0.2">
      <c r="A5881" s="143">
        <v>76</v>
      </c>
    </row>
    <row r="5882" spans="1:1" x14ac:dyDescent="0.2">
      <c r="A5882" s="143">
        <v>91</v>
      </c>
    </row>
    <row r="5883" spans="1:1" x14ac:dyDescent="0.2">
      <c r="A5883" s="143">
        <v>407</v>
      </c>
    </row>
    <row r="5884" spans="1:1" x14ac:dyDescent="0.2">
      <c r="A5884" s="143">
        <v>417</v>
      </c>
    </row>
    <row r="5885" spans="1:1" x14ac:dyDescent="0.2">
      <c r="A5885" s="143">
        <v>51</v>
      </c>
    </row>
    <row r="5886" spans="1:1" x14ac:dyDescent="0.2">
      <c r="A5886" s="143">
        <v>18</v>
      </c>
    </row>
    <row r="5887" spans="1:1" x14ac:dyDescent="0.2">
      <c r="A5887" s="143">
        <v>241</v>
      </c>
    </row>
    <row r="5888" spans="1:1" x14ac:dyDescent="0.2">
      <c r="A5888" s="143">
        <v>82</v>
      </c>
    </row>
    <row r="5889" spans="1:1" x14ac:dyDescent="0.2">
      <c r="A5889" s="143">
        <v>4</v>
      </c>
    </row>
    <row r="5890" spans="1:1" x14ac:dyDescent="0.2">
      <c r="A5890" s="143">
        <v>321</v>
      </c>
    </row>
    <row r="5891" spans="1:1" x14ac:dyDescent="0.2">
      <c r="A5891" s="143">
        <v>144</v>
      </c>
    </row>
    <row r="5892" spans="1:1" x14ac:dyDescent="0.2">
      <c r="A5892" s="143">
        <v>54</v>
      </c>
    </row>
    <row r="5893" spans="1:1" x14ac:dyDescent="0.2">
      <c r="A5893" s="143">
        <v>140</v>
      </c>
    </row>
    <row r="5894" spans="1:1" x14ac:dyDescent="0.2">
      <c r="A5894" s="143">
        <v>793</v>
      </c>
    </row>
    <row r="5895" spans="1:1" x14ac:dyDescent="0.2">
      <c r="A5895" s="143">
        <v>140</v>
      </c>
    </row>
    <row r="5896" spans="1:1" x14ac:dyDescent="0.2">
      <c r="A5896" s="143">
        <v>20</v>
      </c>
    </row>
    <row r="5897" spans="1:1" x14ac:dyDescent="0.2">
      <c r="A5897" s="143">
        <v>97</v>
      </c>
    </row>
    <row r="5898" spans="1:1" x14ac:dyDescent="0.2">
      <c r="A5898" s="143">
        <v>441</v>
      </c>
    </row>
    <row r="5899" spans="1:1" x14ac:dyDescent="0.2">
      <c r="A5899" s="143">
        <v>18</v>
      </c>
    </row>
    <row r="5900" spans="1:1" x14ac:dyDescent="0.2">
      <c r="A5900" s="143">
        <v>385</v>
      </c>
    </row>
    <row r="5901" spans="1:1" x14ac:dyDescent="0.2">
      <c r="A5901" s="143">
        <v>76</v>
      </c>
    </row>
    <row r="5902" spans="1:1" x14ac:dyDescent="0.2">
      <c r="A5902" s="143">
        <v>91</v>
      </c>
    </row>
    <row r="5903" spans="1:1" x14ac:dyDescent="0.2">
      <c r="A5903" s="143">
        <v>125</v>
      </c>
    </row>
    <row r="5904" spans="1:1" x14ac:dyDescent="0.2">
      <c r="A5904" s="143">
        <v>6</v>
      </c>
    </row>
    <row r="5905" spans="1:1" x14ac:dyDescent="0.2">
      <c r="A5905" s="143">
        <v>149</v>
      </c>
    </row>
    <row r="5906" spans="1:1" x14ac:dyDescent="0.2">
      <c r="A5906" s="143">
        <v>1449</v>
      </c>
    </row>
    <row r="5907" spans="1:1" x14ac:dyDescent="0.2">
      <c r="A5907" s="143">
        <v>3000</v>
      </c>
    </row>
    <row r="5908" spans="1:1" x14ac:dyDescent="0.2">
      <c r="A5908" s="143">
        <v>86</v>
      </c>
    </row>
    <row r="5909" spans="1:1" x14ac:dyDescent="0.2">
      <c r="A5909" s="143">
        <v>323</v>
      </c>
    </row>
    <row r="5910" spans="1:1" x14ac:dyDescent="0.2">
      <c r="A5910" s="143">
        <v>64</v>
      </c>
    </row>
    <row r="5911" spans="1:1" x14ac:dyDescent="0.2">
      <c r="A5911" s="143">
        <v>399</v>
      </c>
    </row>
    <row r="5912" spans="1:1" x14ac:dyDescent="0.2">
      <c r="A5912" s="143">
        <v>124</v>
      </c>
    </row>
    <row r="5913" spans="1:1" x14ac:dyDescent="0.2">
      <c r="A5913" s="143">
        <v>128</v>
      </c>
    </row>
    <row r="5914" spans="1:1" x14ac:dyDescent="0.2">
      <c r="A5914" s="143">
        <v>170</v>
      </c>
    </row>
    <row r="5915" spans="1:1" x14ac:dyDescent="0.2">
      <c r="A5915" s="143">
        <v>126</v>
      </c>
    </row>
    <row r="5916" spans="1:1" x14ac:dyDescent="0.2">
      <c r="A5916" s="143">
        <v>147</v>
      </c>
    </row>
    <row r="5917" spans="1:1" x14ac:dyDescent="0.2">
      <c r="A5917" s="143">
        <v>586</v>
      </c>
    </row>
    <row r="5918" spans="1:1" x14ac:dyDescent="0.2">
      <c r="A5918" s="143">
        <v>80</v>
      </c>
    </row>
    <row r="5919" spans="1:1" x14ac:dyDescent="0.2">
      <c r="A5919" s="143">
        <v>80</v>
      </c>
    </row>
    <row r="5920" spans="1:1" x14ac:dyDescent="0.2">
      <c r="A5920" s="143">
        <v>106</v>
      </c>
    </row>
    <row r="5921" spans="1:1" x14ac:dyDescent="0.2">
      <c r="A5921" s="143">
        <v>321</v>
      </c>
    </row>
    <row r="5922" spans="1:1" x14ac:dyDescent="0.2">
      <c r="A5922" s="143">
        <v>426</v>
      </c>
    </row>
    <row r="5923" spans="1:1" x14ac:dyDescent="0.2">
      <c r="A5923" s="143">
        <v>24</v>
      </c>
    </row>
    <row r="5924" spans="1:1" x14ac:dyDescent="0.2">
      <c r="A5924" s="143">
        <v>195</v>
      </c>
    </row>
    <row r="5925" spans="1:1" x14ac:dyDescent="0.2">
      <c r="A5925" s="143">
        <v>136</v>
      </c>
    </row>
    <row r="5926" spans="1:1" x14ac:dyDescent="0.2">
      <c r="A5926" s="143">
        <v>64</v>
      </c>
    </row>
    <row r="5927" spans="1:1" x14ac:dyDescent="0.2">
      <c r="A5927" s="143">
        <v>606</v>
      </c>
    </row>
    <row r="5928" spans="1:1" x14ac:dyDescent="0.2">
      <c r="A5928" s="143">
        <v>88</v>
      </c>
    </row>
    <row r="5929" spans="1:1" x14ac:dyDescent="0.2">
      <c r="A5929" s="143">
        <v>477</v>
      </c>
    </row>
    <row r="5930" spans="1:1" x14ac:dyDescent="0.2">
      <c r="A5930" s="143">
        <v>68</v>
      </c>
    </row>
    <row r="5931" spans="1:1" x14ac:dyDescent="0.2">
      <c r="A5931" s="143">
        <v>322</v>
      </c>
    </row>
    <row r="5932" spans="1:1" x14ac:dyDescent="0.2">
      <c r="A5932" s="143">
        <v>3215</v>
      </c>
    </row>
    <row r="5933" spans="1:1" x14ac:dyDescent="0.2">
      <c r="A5933" s="143">
        <v>97</v>
      </c>
    </row>
    <row r="5934" spans="1:1" x14ac:dyDescent="0.2">
      <c r="A5934" s="143">
        <v>144</v>
      </c>
    </row>
    <row r="5935" spans="1:1" x14ac:dyDescent="0.2">
      <c r="A5935" s="143">
        <v>45</v>
      </c>
    </row>
    <row r="5936" spans="1:1" x14ac:dyDescent="0.2">
      <c r="A5936" s="143">
        <v>180</v>
      </c>
    </row>
    <row r="5937" spans="1:1" x14ac:dyDescent="0.2">
      <c r="A5937" s="143">
        <v>1923</v>
      </c>
    </row>
    <row r="5938" spans="1:1" x14ac:dyDescent="0.2">
      <c r="A5938" s="143">
        <v>60</v>
      </c>
    </row>
    <row r="5939" spans="1:1" x14ac:dyDescent="0.2">
      <c r="A5939" s="143">
        <v>74</v>
      </c>
    </row>
    <row r="5940" spans="1:1" x14ac:dyDescent="0.2">
      <c r="A5940" s="143">
        <v>486</v>
      </c>
    </row>
    <row r="5941" spans="1:1" x14ac:dyDescent="0.2">
      <c r="A5941" s="143">
        <v>97</v>
      </c>
    </row>
    <row r="5942" spans="1:1" x14ac:dyDescent="0.2">
      <c r="A5942" s="143">
        <v>112</v>
      </c>
    </row>
    <row r="5943" spans="1:1" x14ac:dyDescent="0.2">
      <c r="A5943" s="143">
        <v>332</v>
      </c>
    </row>
    <row r="5944" spans="1:1" x14ac:dyDescent="0.2">
      <c r="A5944" s="143">
        <v>60</v>
      </c>
    </row>
    <row r="5945" spans="1:1" x14ac:dyDescent="0.2">
      <c r="A5945" s="143">
        <v>399</v>
      </c>
    </row>
    <row r="5946" spans="1:1" x14ac:dyDescent="0.2">
      <c r="A5946" s="143">
        <v>357</v>
      </c>
    </row>
    <row r="5947" spans="1:1" x14ac:dyDescent="0.2">
      <c r="A5947" s="143">
        <v>97</v>
      </c>
    </row>
    <row r="5948" spans="1:1" x14ac:dyDescent="0.2">
      <c r="A5948" s="143">
        <v>218</v>
      </c>
    </row>
    <row r="5949" spans="1:1" x14ac:dyDescent="0.2">
      <c r="A5949" s="143">
        <v>192</v>
      </c>
    </row>
    <row r="5950" spans="1:1" x14ac:dyDescent="0.2">
      <c r="A5950" s="143">
        <v>1944</v>
      </c>
    </row>
    <row r="5951" spans="1:1" x14ac:dyDescent="0.2">
      <c r="A5951" s="143">
        <v>414</v>
      </c>
    </row>
    <row r="5952" spans="1:1" x14ac:dyDescent="0.2">
      <c r="A5952" s="143">
        <v>42</v>
      </c>
    </row>
    <row r="5953" spans="1:1" x14ac:dyDescent="0.2">
      <c r="A5953" s="143">
        <v>112</v>
      </c>
    </row>
    <row r="5954" spans="1:1" x14ac:dyDescent="0.2">
      <c r="A5954" s="143">
        <v>73</v>
      </c>
    </row>
    <row r="5955" spans="1:1" x14ac:dyDescent="0.2">
      <c r="A5955" s="143">
        <v>964</v>
      </c>
    </row>
    <row r="5956" spans="1:1" x14ac:dyDescent="0.2">
      <c r="A5956" s="143">
        <v>228</v>
      </c>
    </row>
    <row r="5957" spans="1:1" x14ac:dyDescent="0.2">
      <c r="A5957" s="143">
        <v>442</v>
      </c>
    </row>
    <row r="5958" spans="1:1" x14ac:dyDescent="0.2">
      <c r="A5958" s="143">
        <v>142</v>
      </c>
    </row>
    <row r="5959" spans="1:1" x14ac:dyDescent="0.2">
      <c r="A5959" s="143">
        <v>215</v>
      </c>
    </row>
    <row r="5960" spans="1:1" x14ac:dyDescent="0.2">
      <c r="A5960" s="143">
        <v>190</v>
      </c>
    </row>
    <row r="5961" spans="1:1" x14ac:dyDescent="0.2">
      <c r="A5961" s="143">
        <v>54</v>
      </c>
    </row>
    <row r="5962" spans="1:1" x14ac:dyDescent="0.2">
      <c r="A5962" s="143">
        <v>401</v>
      </c>
    </row>
    <row r="5963" spans="1:1" x14ac:dyDescent="0.2">
      <c r="A5963" s="143">
        <v>90</v>
      </c>
    </row>
    <row r="5964" spans="1:1" x14ac:dyDescent="0.2">
      <c r="A5964" s="143">
        <v>199</v>
      </c>
    </row>
    <row r="5965" spans="1:1" x14ac:dyDescent="0.2">
      <c r="A5965" s="143">
        <v>678</v>
      </c>
    </row>
    <row r="5966" spans="1:1" x14ac:dyDescent="0.2">
      <c r="A5966" s="143">
        <v>26</v>
      </c>
    </row>
    <row r="5967" spans="1:1" x14ac:dyDescent="0.2">
      <c r="A5967" s="143">
        <v>367</v>
      </c>
    </row>
    <row r="5968" spans="1:1" x14ac:dyDescent="0.2">
      <c r="A5968" s="143">
        <v>205</v>
      </c>
    </row>
    <row r="5969" spans="1:1" x14ac:dyDescent="0.2">
      <c r="A5969" s="143">
        <v>220</v>
      </c>
    </row>
    <row r="5970" spans="1:1" x14ac:dyDescent="0.2">
      <c r="A5970" s="143">
        <v>438</v>
      </c>
    </row>
    <row r="5971" spans="1:1" x14ac:dyDescent="0.2">
      <c r="A5971" s="143">
        <v>441</v>
      </c>
    </row>
    <row r="5972" spans="1:1" x14ac:dyDescent="0.2">
      <c r="A5972" s="143">
        <v>62</v>
      </c>
    </row>
    <row r="5973" spans="1:1" x14ac:dyDescent="0.2">
      <c r="A5973" s="143">
        <v>75</v>
      </c>
    </row>
    <row r="5974" spans="1:1" x14ac:dyDescent="0.2">
      <c r="A5974" s="143">
        <v>41</v>
      </c>
    </row>
    <row r="5975" spans="1:1" x14ac:dyDescent="0.2">
      <c r="A5975" s="143">
        <v>29</v>
      </c>
    </row>
    <row r="5976" spans="1:1" x14ac:dyDescent="0.2">
      <c r="A5976" s="143">
        <v>83</v>
      </c>
    </row>
    <row r="5977" spans="1:1" x14ac:dyDescent="0.2">
      <c r="A5977" s="143">
        <v>452</v>
      </c>
    </row>
    <row r="5978" spans="1:1" x14ac:dyDescent="0.2">
      <c r="A5978" s="143">
        <v>178</v>
      </c>
    </row>
    <row r="5979" spans="1:1" x14ac:dyDescent="0.2">
      <c r="A5979" s="143">
        <v>27</v>
      </c>
    </row>
    <row r="5980" spans="1:1" x14ac:dyDescent="0.2">
      <c r="A5980" s="143">
        <v>506</v>
      </c>
    </row>
    <row r="5981" spans="1:1" x14ac:dyDescent="0.2">
      <c r="A5981" s="143">
        <v>78</v>
      </c>
    </row>
    <row r="5982" spans="1:1" x14ac:dyDescent="0.2">
      <c r="A5982" s="143">
        <v>434</v>
      </c>
    </row>
    <row r="5983" spans="1:1" x14ac:dyDescent="0.2">
      <c r="A5983" s="143">
        <v>73</v>
      </c>
    </row>
    <row r="5984" spans="1:1" x14ac:dyDescent="0.2">
      <c r="A5984" s="143">
        <v>75</v>
      </c>
    </row>
    <row r="5985" spans="1:1" x14ac:dyDescent="0.2">
      <c r="A5985" s="143">
        <v>423</v>
      </c>
    </row>
    <row r="5986" spans="1:1" x14ac:dyDescent="0.2">
      <c r="A5986" s="143">
        <v>47</v>
      </c>
    </row>
    <row r="5987" spans="1:1" x14ac:dyDescent="0.2">
      <c r="A5987" s="143">
        <v>57</v>
      </c>
    </row>
    <row r="5988" spans="1:1" x14ac:dyDescent="0.2">
      <c r="A5988" s="143">
        <v>366</v>
      </c>
    </row>
    <row r="5989" spans="1:1" x14ac:dyDescent="0.2">
      <c r="A5989" s="143">
        <v>400</v>
      </c>
    </row>
    <row r="5990" spans="1:1" x14ac:dyDescent="0.2">
      <c r="A5990" s="143">
        <v>417</v>
      </c>
    </row>
    <row r="5991" spans="1:1" x14ac:dyDescent="0.2">
      <c r="A5991" s="143">
        <v>100</v>
      </c>
    </row>
    <row r="5992" spans="1:1" x14ac:dyDescent="0.2">
      <c r="A5992" s="143">
        <v>499</v>
      </c>
    </row>
    <row r="5993" spans="1:1" x14ac:dyDescent="0.2">
      <c r="A5993" s="143">
        <v>12</v>
      </c>
    </row>
    <row r="5994" spans="1:1" x14ac:dyDescent="0.2">
      <c r="A5994" s="143">
        <v>99</v>
      </c>
    </row>
    <row r="5995" spans="1:1" x14ac:dyDescent="0.2">
      <c r="A5995" s="143">
        <v>25</v>
      </c>
    </row>
    <row r="5996" spans="1:1" x14ac:dyDescent="0.2">
      <c r="A5996" s="143">
        <v>351</v>
      </c>
    </row>
    <row r="5997" spans="1:1" x14ac:dyDescent="0.2">
      <c r="A5997" s="143">
        <v>92</v>
      </c>
    </row>
    <row r="5998" spans="1:1" x14ac:dyDescent="0.2">
      <c r="A5998" s="143">
        <v>17</v>
      </c>
    </row>
    <row r="5999" spans="1:1" x14ac:dyDescent="0.2">
      <c r="A5999" s="143">
        <v>47</v>
      </c>
    </row>
    <row r="6000" spans="1:1" x14ac:dyDescent="0.2">
      <c r="A6000" s="143">
        <v>450</v>
      </c>
    </row>
    <row r="6001" spans="1:1" x14ac:dyDescent="0.2">
      <c r="A6001" s="143">
        <v>460</v>
      </c>
    </row>
    <row r="6002" spans="1:1" x14ac:dyDescent="0.2">
      <c r="A6002" s="143">
        <v>69</v>
      </c>
    </row>
    <row r="6003" spans="1:1" x14ac:dyDescent="0.2">
      <c r="A6003" s="143">
        <v>301</v>
      </c>
    </row>
    <row r="6004" spans="1:1" x14ac:dyDescent="0.2">
      <c r="A6004" s="143">
        <v>40</v>
      </c>
    </row>
    <row r="6005" spans="1:1" x14ac:dyDescent="0.2">
      <c r="A6005" s="143">
        <v>79</v>
      </c>
    </row>
    <row r="6006" spans="1:1" x14ac:dyDescent="0.2">
      <c r="A6006" s="143">
        <v>100</v>
      </c>
    </row>
    <row r="6007" spans="1:1" x14ac:dyDescent="0.2">
      <c r="A6007" s="143">
        <v>54</v>
      </c>
    </row>
    <row r="6008" spans="1:1" x14ac:dyDescent="0.2">
      <c r="A6008" s="143">
        <v>61</v>
      </c>
    </row>
    <row r="6009" spans="1:1" x14ac:dyDescent="0.2">
      <c r="A6009" s="143">
        <v>77</v>
      </c>
    </row>
    <row r="6010" spans="1:1" x14ac:dyDescent="0.2">
      <c r="A6010" s="143">
        <v>667</v>
      </c>
    </row>
    <row r="6011" spans="1:1" x14ac:dyDescent="0.2">
      <c r="A6011" s="143">
        <v>180</v>
      </c>
    </row>
    <row r="6012" spans="1:1" x14ac:dyDescent="0.2">
      <c r="A6012" s="143">
        <v>368</v>
      </c>
    </row>
    <row r="6013" spans="1:1" x14ac:dyDescent="0.2">
      <c r="A6013" s="143">
        <v>400</v>
      </c>
    </row>
    <row r="6014" spans="1:1" x14ac:dyDescent="0.2">
      <c r="A6014" s="143">
        <v>428</v>
      </c>
    </row>
    <row r="6015" spans="1:1" x14ac:dyDescent="0.2">
      <c r="A6015" s="143">
        <v>91</v>
      </c>
    </row>
    <row r="6016" spans="1:1" x14ac:dyDescent="0.2">
      <c r="A6016" s="143">
        <v>373</v>
      </c>
    </row>
    <row r="6017" spans="1:1" x14ac:dyDescent="0.2">
      <c r="A6017" s="143">
        <v>85</v>
      </c>
    </row>
    <row r="6018" spans="1:1" x14ac:dyDescent="0.2">
      <c r="A6018" s="143">
        <v>90</v>
      </c>
    </row>
    <row r="6019" spans="1:1" x14ac:dyDescent="0.2">
      <c r="A6019" s="143">
        <v>135</v>
      </c>
    </row>
    <row r="6020" spans="1:1" x14ac:dyDescent="0.2">
      <c r="A6020" s="143">
        <v>208</v>
      </c>
    </row>
    <row r="6021" spans="1:1" x14ac:dyDescent="0.2">
      <c r="A6021" s="143">
        <v>71</v>
      </c>
    </row>
    <row r="6022" spans="1:1" x14ac:dyDescent="0.2">
      <c r="A6022" s="143">
        <v>439</v>
      </c>
    </row>
    <row r="6023" spans="1:1" x14ac:dyDescent="0.2">
      <c r="A6023" s="143">
        <v>64</v>
      </c>
    </row>
    <row r="6024" spans="1:1" x14ac:dyDescent="0.2">
      <c r="A6024" s="143">
        <v>30</v>
      </c>
    </row>
    <row r="6025" spans="1:1" x14ac:dyDescent="0.2">
      <c r="A6025" s="143">
        <v>98</v>
      </c>
    </row>
    <row r="6026" spans="1:1" x14ac:dyDescent="0.2">
      <c r="A6026" s="143">
        <v>145</v>
      </c>
    </row>
    <row r="6027" spans="1:1" x14ac:dyDescent="0.2">
      <c r="A6027" s="143">
        <v>421</v>
      </c>
    </row>
    <row r="6028" spans="1:1" x14ac:dyDescent="0.2">
      <c r="A6028" s="143">
        <v>418</v>
      </c>
    </row>
    <row r="6029" spans="1:1" x14ac:dyDescent="0.2">
      <c r="A6029" s="143">
        <v>431</v>
      </c>
    </row>
    <row r="6030" spans="1:1" x14ac:dyDescent="0.2">
      <c r="A6030" s="143">
        <v>199</v>
      </c>
    </row>
    <row r="6031" spans="1:1" x14ac:dyDescent="0.2">
      <c r="A6031" s="143">
        <v>42</v>
      </c>
    </row>
    <row r="6032" spans="1:1" x14ac:dyDescent="0.2">
      <c r="A6032" s="143">
        <v>96</v>
      </c>
    </row>
    <row r="6033" spans="1:1" x14ac:dyDescent="0.2">
      <c r="A6033" s="143">
        <v>315</v>
      </c>
    </row>
    <row r="6034" spans="1:1" x14ac:dyDescent="0.2">
      <c r="A6034" s="143">
        <v>396</v>
      </c>
    </row>
    <row r="6035" spans="1:1" x14ac:dyDescent="0.2">
      <c r="A6035" s="143">
        <v>56</v>
      </c>
    </row>
    <row r="6036" spans="1:1" x14ac:dyDescent="0.2">
      <c r="A6036" s="143">
        <v>392</v>
      </c>
    </row>
    <row r="6037" spans="1:1" x14ac:dyDescent="0.2">
      <c r="A6037" s="143">
        <v>35</v>
      </c>
    </row>
    <row r="6038" spans="1:1" x14ac:dyDescent="0.2">
      <c r="A6038" s="143">
        <v>135</v>
      </c>
    </row>
    <row r="6039" spans="1:1" x14ac:dyDescent="0.2">
      <c r="A6039" s="143">
        <v>72</v>
      </c>
    </row>
    <row r="6040" spans="1:1" x14ac:dyDescent="0.2">
      <c r="A6040" s="143">
        <v>95</v>
      </c>
    </row>
    <row r="6041" spans="1:1" x14ac:dyDescent="0.2">
      <c r="A6041" s="143">
        <v>104</v>
      </c>
    </row>
    <row r="6042" spans="1:1" x14ac:dyDescent="0.2">
      <c r="A6042" s="143">
        <v>185</v>
      </c>
    </row>
    <row r="6043" spans="1:1" x14ac:dyDescent="0.2">
      <c r="A6043" s="143">
        <v>356</v>
      </c>
    </row>
    <row r="6044" spans="1:1" x14ac:dyDescent="0.2">
      <c r="A6044" s="143">
        <v>402</v>
      </c>
    </row>
    <row r="6045" spans="1:1" x14ac:dyDescent="0.2">
      <c r="A6045" s="143">
        <v>412</v>
      </c>
    </row>
    <row r="6046" spans="1:1" x14ac:dyDescent="0.2">
      <c r="A6046" s="143">
        <v>244</v>
      </c>
    </row>
    <row r="6047" spans="1:1" x14ac:dyDescent="0.2">
      <c r="A6047" s="143">
        <v>169</v>
      </c>
    </row>
    <row r="6048" spans="1:1" x14ac:dyDescent="0.2">
      <c r="A6048" s="143">
        <v>498</v>
      </c>
    </row>
    <row r="6049" spans="1:1" x14ac:dyDescent="0.2">
      <c r="A6049" s="143">
        <v>578</v>
      </c>
    </row>
    <row r="6050" spans="1:1" x14ac:dyDescent="0.2">
      <c r="A6050" s="143">
        <v>96</v>
      </c>
    </row>
    <row r="6051" spans="1:1" x14ac:dyDescent="0.2">
      <c r="A6051" s="143">
        <v>15</v>
      </c>
    </row>
    <row r="6052" spans="1:1" x14ac:dyDescent="0.2">
      <c r="A6052" s="143">
        <v>104</v>
      </c>
    </row>
    <row r="6053" spans="1:1" x14ac:dyDescent="0.2">
      <c r="A6053" s="143">
        <v>13</v>
      </c>
    </row>
    <row r="6054" spans="1:1" x14ac:dyDescent="0.2">
      <c r="A6054" s="143">
        <v>81</v>
      </c>
    </row>
    <row r="6055" spans="1:1" x14ac:dyDescent="0.2">
      <c r="A6055" s="143">
        <v>119</v>
      </c>
    </row>
    <row r="6056" spans="1:1" x14ac:dyDescent="0.2">
      <c r="A6056" s="143">
        <v>198</v>
      </c>
    </row>
    <row r="6057" spans="1:1" x14ac:dyDescent="0.2">
      <c r="A6057" s="143">
        <v>337</v>
      </c>
    </row>
    <row r="6058" spans="1:1" x14ac:dyDescent="0.2">
      <c r="A6058" s="143">
        <v>82</v>
      </c>
    </row>
    <row r="6059" spans="1:1" x14ac:dyDescent="0.2">
      <c r="A6059" s="143">
        <v>358</v>
      </c>
    </row>
    <row r="6060" spans="1:1" x14ac:dyDescent="0.2">
      <c r="A6060" s="143">
        <v>1024</v>
      </c>
    </row>
    <row r="6061" spans="1:1" x14ac:dyDescent="0.2">
      <c r="A6061" s="143">
        <v>338</v>
      </c>
    </row>
    <row r="6062" spans="1:1" x14ac:dyDescent="0.2">
      <c r="A6062" s="143">
        <v>93</v>
      </c>
    </row>
    <row r="6063" spans="1:1" x14ac:dyDescent="0.2">
      <c r="A6063" s="143">
        <v>110</v>
      </c>
    </row>
    <row r="6064" spans="1:1" x14ac:dyDescent="0.2">
      <c r="A6064" s="143">
        <v>63</v>
      </c>
    </row>
    <row r="6065" spans="1:1" x14ac:dyDescent="0.2">
      <c r="A6065" s="143">
        <v>10</v>
      </c>
    </row>
    <row r="6066" spans="1:1" x14ac:dyDescent="0.2">
      <c r="A6066" s="143">
        <v>97</v>
      </c>
    </row>
    <row r="6067" spans="1:1" x14ac:dyDescent="0.2">
      <c r="A6067" s="143">
        <v>91</v>
      </c>
    </row>
    <row r="6068" spans="1:1" x14ac:dyDescent="0.2">
      <c r="A6068" s="143">
        <v>483</v>
      </c>
    </row>
    <row r="6069" spans="1:1" x14ac:dyDescent="0.2">
      <c r="A6069" s="143">
        <v>182</v>
      </c>
    </row>
    <row r="6070" spans="1:1" x14ac:dyDescent="0.2">
      <c r="A6070" s="143">
        <v>7</v>
      </c>
    </row>
    <row r="6071" spans="1:1" x14ac:dyDescent="0.2">
      <c r="A6071" s="143">
        <v>72</v>
      </c>
    </row>
    <row r="6072" spans="1:1" x14ac:dyDescent="0.2">
      <c r="A6072" s="143">
        <v>112</v>
      </c>
    </row>
    <row r="6073" spans="1:1" x14ac:dyDescent="0.2">
      <c r="A6073" s="143">
        <v>127</v>
      </c>
    </row>
    <row r="6074" spans="1:1" x14ac:dyDescent="0.2">
      <c r="A6074" s="143">
        <v>11</v>
      </c>
    </row>
    <row r="6075" spans="1:1" x14ac:dyDescent="0.2">
      <c r="A6075" s="143">
        <v>169</v>
      </c>
    </row>
    <row r="6076" spans="1:1" x14ac:dyDescent="0.2">
      <c r="A6076" s="143">
        <v>74</v>
      </c>
    </row>
    <row r="6077" spans="1:1" x14ac:dyDescent="0.2">
      <c r="A6077" s="143">
        <v>51</v>
      </c>
    </row>
    <row r="6078" spans="1:1" x14ac:dyDescent="0.2">
      <c r="A6078" s="143">
        <v>414</v>
      </c>
    </row>
    <row r="6079" spans="1:1" x14ac:dyDescent="0.2">
      <c r="A6079" s="143">
        <v>175</v>
      </c>
    </row>
    <row r="6080" spans="1:1" x14ac:dyDescent="0.2">
      <c r="A6080" s="143">
        <v>8</v>
      </c>
    </row>
    <row r="6081" spans="1:1" x14ac:dyDescent="0.2">
      <c r="A6081" s="143">
        <v>119</v>
      </c>
    </row>
    <row r="6082" spans="1:1" x14ac:dyDescent="0.2">
      <c r="A6082" s="143">
        <v>57</v>
      </c>
    </row>
    <row r="6083" spans="1:1" x14ac:dyDescent="0.2">
      <c r="A6083" s="143">
        <v>96</v>
      </c>
    </row>
    <row r="6084" spans="1:1" x14ac:dyDescent="0.2">
      <c r="A6084" s="143">
        <v>95</v>
      </c>
    </row>
    <row r="6085" spans="1:1" x14ac:dyDescent="0.2">
      <c r="A6085" s="143">
        <v>42</v>
      </c>
    </row>
    <row r="6086" spans="1:1" x14ac:dyDescent="0.2">
      <c r="A6086" s="143">
        <v>79</v>
      </c>
    </row>
    <row r="6087" spans="1:1" x14ac:dyDescent="0.2">
      <c r="A6087" s="143">
        <v>84</v>
      </c>
    </row>
    <row r="6088" spans="1:1" x14ac:dyDescent="0.2">
      <c r="A6088" s="143">
        <v>57</v>
      </c>
    </row>
    <row r="6089" spans="1:1" x14ac:dyDescent="0.2">
      <c r="A6089" s="143">
        <v>118</v>
      </c>
    </row>
    <row r="6090" spans="1:1" x14ac:dyDescent="0.2">
      <c r="A6090" s="143">
        <v>335</v>
      </c>
    </row>
    <row r="6091" spans="1:1" x14ac:dyDescent="0.2">
      <c r="A6091" s="143">
        <v>52</v>
      </c>
    </row>
    <row r="6092" spans="1:1" x14ac:dyDescent="0.2">
      <c r="A6092" s="143">
        <v>59</v>
      </c>
    </row>
    <row r="6093" spans="1:1" x14ac:dyDescent="0.2">
      <c r="A6093" s="143">
        <v>73</v>
      </c>
    </row>
    <row r="6094" spans="1:1" x14ac:dyDescent="0.2">
      <c r="A6094" s="143">
        <v>75</v>
      </c>
    </row>
    <row r="6095" spans="1:1" x14ac:dyDescent="0.2">
      <c r="A6095" s="143">
        <v>267</v>
      </c>
    </row>
    <row r="6096" spans="1:1" x14ac:dyDescent="0.2">
      <c r="A6096" s="143">
        <v>632</v>
      </c>
    </row>
    <row r="6097" spans="1:1" x14ac:dyDescent="0.2">
      <c r="A6097" s="143">
        <v>91</v>
      </c>
    </row>
    <row r="6098" spans="1:1" x14ac:dyDescent="0.2">
      <c r="A6098" s="143">
        <v>34</v>
      </c>
    </row>
    <row r="6099" spans="1:1" x14ac:dyDescent="0.2">
      <c r="A6099" s="143">
        <v>370</v>
      </c>
    </row>
    <row r="6100" spans="1:1" x14ac:dyDescent="0.2">
      <c r="A6100" s="143">
        <v>142</v>
      </c>
    </row>
    <row r="6101" spans="1:1" x14ac:dyDescent="0.2">
      <c r="A6101" s="143">
        <v>18</v>
      </c>
    </row>
    <row r="6102" spans="1:1" x14ac:dyDescent="0.2">
      <c r="A6102" s="143">
        <v>415</v>
      </c>
    </row>
    <row r="6103" spans="1:1" x14ac:dyDescent="0.2">
      <c r="A6103" s="143">
        <v>56</v>
      </c>
    </row>
    <row r="6104" spans="1:1" x14ac:dyDescent="0.2">
      <c r="A6104" s="143">
        <v>87</v>
      </c>
    </row>
    <row r="6105" spans="1:1" x14ac:dyDescent="0.2">
      <c r="A6105" s="143">
        <v>548</v>
      </c>
    </row>
    <row r="6106" spans="1:1" x14ac:dyDescent="0.2">
      <c r="A6106" s="143">
        <v>432</v>
      </c>
    </row>
    <row r="6107" spans="1:1" x14ac:dyDescent="0.2">
      <c r="A6107" s="143">
        <v>584</v>
      </c>
    </row>
    <row r="6108" spans="1:1" x14ac:dyDescent="0.2">
      <c r="A6108" s="143">
        <v>28</v>
      </c>
    </row>
    <row r="6109" spans="1:1" x14ac:dyDescent="0.2">
      <c r="A6109" s="143">
        <v>330</v>
      </c>
    </row>
    <row r="6110" spans="1:1" x14ac:dyDescent="0.2">
      <c r="A6110" s="143">
        <v>222</v>
      </c>
    </row>
    <row r="6111" spans="1:1" x14ac:dyDescent="0.2">
      <c r="A6111" s="143">
        <v>486</v>
      </c>
    </row>
    <row r="6112" spans="1:1" x14ac:dyDescent="0.2">
      <c r="A6112" s="143">
        <v>125</v>
      </c>
    </row>
    <row r="6113" spans="1:1" x14ac:dyDescent="0.2">
      <c r="A6113" s="143">
        <v>159</v>
      </c>
    </row>
    <row r="6114" spans="1:1" x14ac:dyDescent="0.2">
      <c r="A6114" s="143">
        <v>189</v>
      </c>
    </row>
    <row r="6115" spans="1:1" x14ac:dyDescent="0.2">
      <c r="A6115" s="143">
        <v>414</v>
      </c>
    </row>
    <row r="6116" spans="1:1" x14ac:dyDescent="0.2">
      <c r="A6116" s="143">
        <v>128</v>
      </c>
    </row>
    <row r="6117" spans="1:1" x14ac:dyDescent="0.2">
      <c r="A6117" s="143">
        <v>7</v>
      </c>
    </row>
    <row r="6118" spans="1:1" x14ac:dyDescent="0.2">
      <c r="A6118" s="143">
        <v>88</v>
      </c>
    </row>
    <row r="6119" spans="1:1" x14ac:dyDescent="0.2">
      <c r="A6119" s="143">
        <v>183</v>
      </c>
    </row>
    <row r="6120" spans="1:1" x14ac:dyDescent="0.2">
      <c r="A6120" s="143">
        <v>383</v>
      </c>
    </row>
    <row r="6121" spans="1:1" x14ac:dyDescent="0.2">
      <c r="A6121" s="143">
        <v>417</v>
      </c>
    </row>
    <row r="6122" spans="1:1" x14ac:dyDescent="0.2">
      <c r="A6122" s="143">
        <v>3805</v>
      </c>
    </row>
    <row r="6123" spans="1:1" x14ac:dyDescent="0.2">
      <c r="A6123" s="143">
        <v>491</v>
      </c>
    </row>
    <row r="6124" spans="1:1" x14ac:dyDescent="0.2">
      <c r="A6124" s="143">
        <v>56</v>
      </c>
    </row>
    <row r="6125" spans="1:1" x14ac:dyDescent="0.2">
      <c r="A6125" s="143">
        <v>80</v>
      </c>
    </row>
    <row r="6126" spans="1:1" x14ac:dyDescent="0.2">
      <c r="A6126" s="143">
        <v>60</v>
      </c>
    </row>
    <row r="6127" spans="1:1" x14ac:dyDescent="0.2">
      <c r="A6127" s="143">
        <v>23</v>
      </c>
    </row>
    <row r="6128" spans="1:1" x14ac:dyDescent="0.2">
      <c r="A6128" s="143">
        <v>467</v>
      </c>
    </row>
    <row r="6129" spans="1:1" x14ac:dyDescent="0.2">
      <c r="A6129" s="143">
        <v>151</v>
      </c>
    </row>
    <row r="6130" spans="1:1" x14ac:dyDescent="0.2">
      <c r="A6130" s="143">
        <v>144</v>
      </c>
    </row>
    <row r="6131" spans="1:1" x14ac:dyDescent="0.2">
      <c r="A6131" s="143">
        <v>249</v>
      </c>
    </row>
    <row r="6132" spans="1:1" x14ac:dyDescent="0.2">
      <c r="A6132" s="143">
        <v>166</v>
      </c>
    </row>
    <row r="6133" spans="1:1" x14ac:dyDescent="0.2">
      <c r="A6133" s="143">
        <v>424</v>
      </c>
    </row>
    <row r="6134" spans="1:1" x14ac:dyDescent="0.2">
      <c r="A6134" s="143">
        <v>134</v>
      </c>
    </row>
    <row r="6135" spans="1:1" x14ac:dyDescent="0.2">
      <c r="A6135" s="143">
        <v>406</v>
      </c>
    </row>
    <row r="6136" spans="1:1" x14ac:dyDescent="0.2">
      <c r="A6136" s="143">
        <v>57</v>
      </c>
    </row>
    <row r="6137" spans="1:1" x14ac:dyDescent="0.2">
      <c r="A6137" s="143">
        <v>1883</v>
      </c>
    </row>
    <row r="6138" spans="1:1" x14ac:dyDescent="0.2">
      <c r="A6138" s="143">
        <v>96</v>
      </c>
    </row>
    <row r="6139" spans="1:1" x14ac:dyDescent="0.2">
      <c r="A6139" s="143">
        <v>51</v>
      </c>
    </row>
    <row r="6140" spans="1:1" x14ac:dyDescent="0.2">
      <c r="A6140" s="143">
        <v>58</v>
      </c>
    </row>
    <row r="6141" spans="1:1" x14ac:dyDescent="0.2">
      <c r="A6141" s="143">
        <v>479</v>
      </c>
    </row>
    <row r="6142" spans="1:1" x14ac:dyDescent="0.2">
      <c r="A6142" s="143">
        <v>376</v>
      </c>
    </row>
    <row r="6143" spans="1:1" x14ac:dyDescent="0.2">
      <c r="A6143" s="143">
        <v>65</v>
      </c>
    </row>
    <row r="6144" spans="1:1" x14ac:dyDescent="0.2">
      <c r="A6144" s="143">
        <v>42</v>
      </c>
    </row>
    <row r="6145" spans="1:1" x14ac:dyDescent="0.2">
      <c r="A6145" s="143">
        <v>65</v>
      </c>
    </row>
    <row r="6146" spans="1:1" x14ac:dyDescent="0.2">
      <c r="A6146" s="143">
        <v>44</v>
      </c>
    </row>
    <row r="6147" spans="1:1" x14ac:dyDescent="0.2">
      <c r="A6147" s="143">
        <v>71</v>
      </c>
    </row>
    <row r="6148" spans="1:1" x14ac:dyDescent="0.2">
      <c r="A6148" s="143">
        <v>95</v>
      </c>
    </row>
    <row r="6149" spans="1:1" x14ac:dyDescent="0.2">
      <c r="A6149" s="143">
        <v>51</v>
      </c>
    </row>
    <row r="6150" spans="1:1" x14ac:dyDescent="0.2">
      <c r="A6150" s="143">
        <v>451</v>
      </c>
    </row>
    <row r="6151" spans="1:1" x14ac:dyDescent="0.2">
      <c r="A6151" s="143">
        <v>454</v>
      </c>
    </row>
    <row r="6152" spans="1:1" x14ac:dyDescent="0.2">
      <c r="A6152" s="143">
        <v>11</v>
      </c>
    </row>
    <row r="6153" spans="1:1" x14ac:dyDescent="0.2">
      <c r="A6153" s="143">
        <v>370</v>
      </c>
    </row>
    <row r="6154" spans="1:1" x14ac:dyDescent="0.2">
      <c r="A6154" s="143">
        <v>3048</v>
      </c>
    </row>
    <row r="6155" spans="1:1" x14ac:dyDescent="0.2">
      <c r="A6155" s="143">
        <v>193</v>
      </c>
    </row>
    <row r="6156" spans="1:1" x14ac:dyDescent="0.2">
      <c r="A6156" s="143">
        <v>333</v>
      </c>
    </row>
    <row r="6157" spans="1:1" x14ac:dyDescent="0.2">
      <c r="A6157" s="143">
        <v>54</v>
      </c>
    </row>
    <row r="6158" spans="1:1" x14ac:dyDescent="0.2">
      <c r="A6158" s="143">
        <v>37</v>
      </c>
    </row>
    <row r="6159" spans="1:1" x14ac:dyDescent="0.2">
      <c r="A6159" s="143">
        <v>44</v>
      </c>
    </row>
    <row r="6160" spans="1:1" x14ac:dyDescent="0.2">
      <c r="A6160" s="143">
        <v>118</v>
      </c>
    </row>
    <row r="6161" spans="1:1" x14ac:dyDescent="0.2">
      <c r="A6161" s="143">
        <v>227</v>
      </c>
    </row>
    <row r="6162" spans="1:1" x14ac:dyDescent="0.2">
      <c r="A6162" s="143">
        <v>443</v>
      </c>
    </row>
    <row r="6163" spans="1:1" x14ac:dyDescent="0.2">
      <c r="A6163" s="143">
        <v>71</v>
      </c>
    </row>
    <row r="6164" spans="1:1" x14ac:dyDescent="0.2">
      <c r="A6164" s="143">
        <v>68</v>
      </c>
    </row>
    <row r="6165" spans="1:1" x14ac:dyDescent="0.2">
      <c r="A6165" s="143">
        <v>197</v>
      </c>
    </row>
    <row r="6166" spans="1:1" x14ac:dyDescent="0.2">
      <c r="A6166" s="143">
        <v>133</v>
      </c>
    </row>
    <row r="6167" spans="1:1" x14ac:dyDescent="0.2">
      <c r="A6167" s="143">
        <v>434</v>
      </c>
    </row>
    <row r="6168" spans="1:1" x14ac:dyDescent="0.2">
      <c r="A6168" s="143">
        <v>94</v>
      </c>
    </row>
    <row r="6169" spans="1:1" x14ac:dyDescent="0.2">
      <c r="A6169" s="143">
        <v>171</v>
      </c>
    </row>
    <row r="6170" spans="1:1" x14ac:dyDescent="0.2">
      <c r="A6170" s="143">
        <v>413</v>
      </c>
    </row>
    <row r="6171" spans="1:1" x14ac:dyDescent="0.2">
      <c r="A6171" s="143">
        <v>152</v>
      </c>
    </row>
    <row r="6172" spans="1:1" x14ac:dyDescent="0.2">
      <c r="A6172" s="143">
        <v>492</v>
      </c>
    </row>
    <row r="6173" spans="1:1" x14ac:dyDescent="0.2">
      <c r="A6173" s="143">
        <v>500</v>
      </c>
    </row>
    <row r="6174" spans="1:1" x14ac:dyDescent="0.2">
      <c r="A6174" s="143">
        <v>43</v>
      </c>
    </row>
    <row r="6175" spans="1:1" x14ac:dyDescent="0.2">
      <c r="A6175" s="143">
        <v>447</v>
      </c>
    </row>
    <row r="6176" spans="1:1" x14ac:dyDescent="0.2">
      <c r="A6176" s="143">
        <v>2549</v>
      </c>
    </row>
    <row r="6177" spans="1:1" x14ac:dyDescent="0.2">
      <c r="A6177" s="143">
        <v>92</v>
      </c>
    </row>
    <row r="6178" spans="1:1" x14ac:dyDescent="0.2">
      <c r="A6178" s="143">
        <v>333</v>
      </c>
    </row>
    <row r="6179" spans="1:1" x14ac:dyDescent="0.2">
      <c r="A6179" s="143">
        <v>54</v>
      </c>
    </row>
    <row r="6180" spans="1:1" x14ac:dyDescent="0.2">
      <c r="A6180" s="143">
        <v>323</v>
      </c>
    </row>
    <row r="6181" spans="1:1" x14ac:dyDescent="0.2">
      <c r="A6181" s="143">
        <v>97</v>
      </c>
    </row>
    <row r="6182" spans="1:1" x14ac:dyDescent="0.2">
      <c r="A6182" s="143">
        <v>431</v>
      </c>
    </row>
    <row r="6183" spans="1:1" x14ac:dyDescent="0.2">
      <c r="A6183" s="143">
        <v>46</v>
      </c>
    </row>
    <row r="6184" spans="1:1" x14ac:dyDescent="0.2">
      <c r="A6184" s="143">
        <v>51</v>
      </c>
    </row>
    <row r="6185" spans="1:1" x14ac:dyDescent="0.2">
      <c r="A6185" s="143">
        <v>58</v>
      </c>
    </row>
    <row r="6186" spans="1:1" x14ac:dyDescent="0.2">
      <c r="A6186" s="143">
        <v>69</v>
      </c>
    </row>
    <row r="6187" spans="1:1" x14ac:dyDescent="0.2">
      <c r="A6187" s="143">
        <v>433</v>
      </c>
    </row>
    <row r="6188" spans="1:1" x14ac:dyDescent="0.2">
      <c r="A6188" s="143">
        <v>25</v>
      </c>
    </row>
    <row r="6189" spans="1:1" x14ac:dyDescent="0.2">
      <c r="A6189" s="143">
        <v>403</v>
      </c>
    </row>
    <row r="6190" spans="1:1" x14ac:dyDescent="0.2">
      <c r="A6190" s="143">
        <v>450</v>
      </c>
    </row>
    <row r="6191" spans="1:1" x14ac:dyDescent="0.2">
      <c r="A6191" s="143">
        <v>36</v>
      </c>
    </row>
    <row r="6192" spans="1:1" x14ac:dyDescent="0.2">
      <c r="A6192" s="143">
        <v>2935</v>
      </c>
    </row>
    <row r="6193" spans="1:1" x14ac:dyDescent="0.2">
      <c r="A6193" s="143">
        <v>80</v>
      </c>
    </row>
    <row r="6194" spans="1:1" x14ac:dyDescent="0.2">
      <c r="A6194" s="143">
        <v>499</v>
      </c>
    </row>
    <row r="6195" spans="1:1" x14ac:dyDescent="0.2">
      <c r="A6195" s="143">
        <v>2830</v>
      </c>
    </row>
    <row r="6196" spans="1:1" x14ac:dyDescent="0.2">
      <c r="A6196" s="143">
        <v>61</v>
      </c>
    </row>
    <row r="6197" spans="1:1" x14ac:dyDescent="0.2">
      <c r="A6197" s="143">
        <v>64</v>
      </c>
    </row>
    <row r="6198" spans="1:1" x14ac:dyDescent="0.2">
      <c r="A6198" s="143">
        <v>51</v>
      </c>
    </row>
    <row r="6199" spans="1:1" x14ac:dyDescent="0.2">
      <c r="A6199" s="143">
        <v>105</v>
      </c>
    </row>
    <row r="6200" spans="1:1" x14ac:dyDescent="0.2">
      <c r="A6200" s="143">
        <v>93</v>
      </c>
    </row>
    <row r="6201" spans="1:1" x14ac:dyDescent="0.2">
      <c r="A6201" s="143">
        <v>629</v>
      </c>
    </row>
    <row r="6202" spans="1:1" x14ac:dyDescent="0.2">
      <c r="A6202" s="143">
        <v>193</v>
      </c>
    </row>
    <row r="6203" spans="1:1" x14ac:dyDescent="0.2">
      <c r="A6203" s="143">
        <v>34</v>
      </c>
    </row>
    <row r="6204" spans="1:1" x14ac:dyDescent="0.2">
      <c r="A6204" s="143">
        <v>163</v>
      </c>
    </row>
    <row r="6205" spans="1:1" x14ac:dyDescent="0.2">
      <c r="A6205" s="143">
        <v>11</v>
      </c>
    </row>
    <row r="6206" spans="1:1" x14ac:dyDescent="0.2">
      <c r="A6206" s="143">
        <v>198</v>
      </c>
    </row>
    <row r="6207" spans="1:1" x14ac:dyDescent="0.2">
      <c r="A6207" s="143">
        <v>296</v>
      </c>
    </row>
    <row r="6208" spans="1:1" x14ac:dyDescent="0.2">
      <c r="A6208" s="143">
        <v>5</v>
      </c>
    </row>
    <row r="6209" spans="1:1" x14ac:dyDescent="0.2">
      <c r="A6209" s="143">
        <v>104</v>
      </c>
    </row>
    <row r="6210" spans="1:1" x14ac:dyDescent="0.2">
      <c r="A6210" s="143">
        <v>442</v>
      </c>
    </row>
    <row r="6211" spans="1:1" x14ac:dyDescent="0.2">
      <c r="A6211" s="143">
        <v>879</v>
      </c>
    </row>
    <row r="6212" spans="1:1" x14ac:dyDescent="0.2">
      <c r="A6212" s="143">
        <v>440</v>
      </c>
    </row>
    <row r="6213" spans="1:1" x14ac:dyDescent="0.2">
      <c r="A6213" s="143">
        <v>57</v>
      </c>
    </row>
    <row r="6214" spans="1:1" x14ac:dyDescent="0.2">
      <c r="A6214" s="143">
        <v>76</v>
      </c>
    </row>
    <row r="6215" spans="1:1" x14ac:dyDescent="0.2">
      <c r="A6215" s="143">
        <v>201</v>
      </c>
    </row>
    <row r="6216" spans="1:1" x14ac:dyDescent="0.2">
      <c r="A6216" s="143">
        <v>108</v>
      </c>
    </row>
    <row r="6217" spans="1:1" x14ac:dyDescent="0.2">
      <c r="A6217" s="143">
        <v>255</v>
      </c>
    </row>
    <row r="6218" spans="1:1" x14ac:dyDescent="0.2">
      <c r="A6218" s="143">
        <v>568</v>
      </c>
    </row>
    <row r="6219" spans="1:1" x14ac:dyDescent="0.2">
      <c r="A6219" s="143">
        <v>57</v>
      </c>
    </row>
    <row r="6220" spans="1:1" x14ac:dyDescent="0.2">
      <c r="A6220" s="143">
        <v>458</v>
      </c>
    </row>
    <row r="6221" spans="1:1" x14ac:dyDescent="0.2">
      <c r="A6221" s="143">
        <v>19</v>
      </c>
    </row>
    <row r="6222" spans="1:1" x14ac:dyDescent="0.2">
      <c r="A6222" s="143">
        <v>141</v>
      </c>
    </row>
    <row r="6223" spans="1:1" x14ac:dyDescent="0.2">
      <c r="A6223" s="143">
        <v>371</v>
      </c>
    </row>
    <row r="6224" spans="1:1" x14ac:dyDescent="0.2">
      <c r="A6224" s="143">
        <v>52</v>
      </c>
    </row>
    <row r="6225" spans="1:1" x14ac:dyDescent="0.2">
      <c r="A6225" s="143">
        <v>77</v>
      </c>
    </row>
    <row r="6226" spans="1:1" x14ac:dyDescent="0.2">
      <c r="A6226" s="143">
        <v>23</v>
      </c>
    </row>
    <row r="6227" spans="1:1" x14ac:dyDescent="0.2">
      <c r="A6227" s="143">
        <v>96</v>
      </c>
    </row>
    <row r="6228" spans="1:1" x14ac:dyDescent="0.2">
      <c r="A6228" s="143">
        <v>14</v>
      </c>
    </row>
    <row r="6229" spans="1:1" x14ac:dyDescent="0.2">
      <c r="A6229" s="143">
        <v>76</v>
      </c>
    </row>
    <row r="6230" spans="1:1" x14ac:dyDescent="0.2">
      <c r="A6230" s="143">
        <v>93</v>
      </c>
    </row>
    <row r="6231" spans="1:1" x14ac:dyDescent="0.2">
      <c r="A6231" s="143">
        <v>485</v>
      </c>
    </row>
    <row r="6232" spans="1:1" x14ac:dyDescent="0.2">
      <c r="A6232" s="143">
        <v>153</v>
      </c>
    </row>
    <row r="6233" spans="1:1" x14ac:dyDescent="0.2">
      <c r="A6233" s="143">
        <v>96</v>
      </c>
    </row>
    <row r="6234" spans="1:1" x14ac:dyDescent="0.2">
      <c r="A6234" s="143">
        <v>688</v>
      </c>
    </row>
    <row r="6235" spans="1:1" x14ac:dyDescent="0.2">
      <c r="A6235" s="143">
        <v>224</v>
      </c>
    </row>
    <row r="6236" spans="1:1" x14ac:dyDescent="0.2">
      <c r="A6236" s="143">
        <v>404</v>
      </c>
    </row>
    <row r="6237" spans="1:1" x14ac:dyDescent="0.2">
      <c r="A6237" s="143">
        <v>43</v>
      </c>
    </row>
    <row r="6238" spans="1:1" x14ac:dyDescent="0.2">
      <c r="A6238" s="143">
        <v>80</v>
      </c>
    </row>
    <row r="6239" spans="1:1" x14ac:dyDescent="0.2">
      <c r="A6239" s="143">
        <v>27</v>
      </c>
    </row>
    <row r="6240" spans="1:1" x14ac:dyDescent="0.2">
      <c r="A6240" s="143">
        <v>37</v>
      </c>
    </row>
    <row r="6241" spans="1:1" x14ac:dyDescent="0.2">
      <c r="A6241" s="143">
        <v>140</v>
      </c>
    </row>
    <row r="6242" spans="1:1" x14ac:dyDescent="0.2">
      <c r="A6242" s="143">
        <v>65</v>
      </c>
    </row>
    <row r="6243" spans="1:1" x14ac:dyDescent="0.2">
      <c r="A6243" s="143">
        <v>135</v>
      </c>
    </row>
    <row r="6244" spans="1:1" x14ac:dyDescent="0.2">
      <c r="A6244" s="143">
        <v>303</v>
      </c>
    </row>
    <row r="6245" spans="1:1" x14ac:dyDescent="0.2">
      <c r="A6245" s="143">
        <v>134</v>
      </c>
    </row>
    <row r="6246" spans="1:1" x14ac:dyDescent="0.2">
      <c r="A6246" s="143">
        <v>323</v>
      </c>
    </row>
    <row r="6247" spans="1:1" x14ac:dyDescent="0.2">
      <c r="A6247" s="143">
        <v>397</v>
      </c>
    </row>
    <row r="6248" spans="1:1" x14ac:dyDescent="0.2">
      <c r="A6248" s="143">
        <v>115</v>
      </c>
    </row>
    <row r="6249" spans="1:1" x14ac:dyDescent="0.2">
      <c r="A6249" s="143">
        <v>131</v>
      </c>
    </row>
    <row r="6250" spans="1:1" x14ac:dyDescent="0.2">
      <c r="A6250" s="143">
        <v>131</v>
      </c>
    </row>
    <row r="6251" spans="1:1" x14ac:dyDescent="0.2">
      <c r="A6251" s="143">
        <v>121</v>
      </c>
    </row>
    <row r="6252" spans="1:1" x14ac:dyDescent="0.2">
      <c r="A6252" s="143">
        <v>157</v>
      </c>
    </row>
    <row r="6253" spans="1:1" x14ac:dyDescent="0.2">
      <c r="A6253" s="143">
        <v>72</v>
      </c>
    </row>
    <row r="6254" spans="1:1" x14ac:dyDescent="0.2">
      <c r="A6254" s="143">
        <v>478</v>
      </c>
    </row>
    <row r="6255" spans="1:1" x14ac:dyDescent="0.2">
      <c r="A6255" s="143">
        <v>65</v>
      </c>
    </row>
    <row r="6256" spans="1:1" x14ac:dyDescent="0.2">
      <c r="A6256" s="143">
        <v>91</v>
      </c>
    </row>
    <row r="6257" spans="1:1" x14ac:dyDescent="0.2">
      <c r="A6257" s="143">
        <v>147</v>
      </c>
    </row>
    <row r="6258" spans="1:1" x14ac:dyDescent="0.2">
      <c r="A6258" s="143">
        <v>195</v>
      </c>
    </row>
    <row r="6259" spans="1:1" x14ac:dyDescent="0.2">
      <c r="A6259" s="143">
        <v>401</v>
      </c>
    </row>
    <row r="6260" spans="1:1" x14ac:dyDescent="0.2">
      <c r="A6260" s="143">
        <v>407</v>
      </c>
    </row>
    <row r="6261" spans="1:1" x14ac:dyDescent="0.2">
      <c r="A6261" s="143">
        <v>2619</v>
      </c>
    </row>
    <row r="6262" spans="1:1" x14ac:dyDescent="0.2">
      <c r="A6262" s="143">
        <v>68</v>
      </c>
    </row>
    <row r="6263" spans="1:1" x14ac:dyDescent="0.2">
      <c r="A6263" s="143">
        <v>439</v>
      </c>
    </row>
    <row r="6264" spans="1:1" x14ac:dyDescent="0.2">
      <c r="A6264" s="143">
        <v>86</v>
      </c>
    </row>
    <row r="6265" spans="1:1" x14ac:dyDescent="0.2">
      <c r="A6265" s="143">
        <v>207</v>
      </c>
    </row>
    <row r="6266" spans="1:1" x14ac:dyDescent="0.2">
      <c r="A6266" s="143">
        <v>499</v>
      </c>
    </row>
    <row r="6267" spans="1:1" x14ac:dyDescent="0.2">
      <c r="A6267" s="143">
        <v>81</v>
      </c>
    </row>
    <row r="6268" spans="1:1" x14ac:dyDescent="0.2">
      <c r="A6268" s="143">
        <v>190</v>
      </c>
    </row>
    <row r="6269" spans="1:1" x14ac:dyDescent="0.2">
      <c r="A6269" s="143">
        <v>352</v>
      </c>
    </row>
    <row r="6270" spans="1:1" x14ac:dyDescent="0.2">
      <c r="A6270" s="143">
        <v>12</v>
      </c>
    </row>
    <row r="6271" spans="1:1" x14ac:dyDescent="0.2">
      <c r="A6271" s="143">
        <v>144</v>
      </c>
    </row>
    <row r="6272" spans="1:1" x14ac:dyDescent="0.2">
      <c r="A6272" s="143">
        <v>14</v>
      </c>
    </row>
    <row r="6273" spans="1:1" x14ac:dyDescent="0.2">
      <c r="A6273" s="143">
        <v>445</v>
      </c>
    </row>
    <row r="6274" spans="1:1" x14ac:dyDescent="0.2">
      <c r="A6274" s="143">
        <v>2846</v>
      </c>
    </row>
    <row r="6275" spans="1:1" x14ac:dyDescent="0.2">
      <c r="A6275" s="143">
        <v>417</v>
      </c>
    </row>
    <row r="6276" spans="1:1" x14ac:dyDescent="0.2">
      <c r="A6276" s="143">
        <v>102</v>
      </c>
    </row>
    <row r="6277" spans="1:1" x14ac:dyDescent="0.2">
      <c r="A6277" s="143">
        <v>103</v>
      </c>
    </row>
    <row r="6278" spans="1:1" x14ac:dyDescent="0.2">
      <c r="A6278" s="143">
        <v>190</v>
      </c>
    </row>
    <row r="6279" spans="1:1" x14ac:dyDescent="0.2">
      <c r="A6279" s="143">
        <v>57</v>
      </c>
    </row>
    <row r="6280" spans="1:1" x14ac:dyDescent="0.2">
      <c r="A6280" s="143">
        <v>97</v>
      </c>
    </row>
    <row r="6281" spans="1:1" x14ac:dyDescent="0.2">
      <c r="A6281" s="143">
        <v>415</v>
      </c>
    </row>
    <row r="6282" spans="1:1" x14ac:dyDescent="0.2">
      <c r="A6282" s="143">
        <v>256</v>
      </c>
    </row>
    <row r="6283" spans="1:1" x14ac:dyDescent="0.2">
      <c r="A6283" s="143">
        <v>128</v>
      </c>
    </row>
    <row r="6284" spans="1:1" x14ac:dyDescent="0.2">
      <c r="A6284" s="143">
        <v>58</v>
      </c>
    </row>
    <row r="6285" spans="1:1" x14ac:dyDescent="0.2">
      <c r="A6285" s="143">
        <v>100</v>
      </c>
    </row>
    <row r="6286" spans="1:1" x14ac:dyDescent="0.2">
      <c r="A6286" s="143">
        <v>377</v>
      </c>
    </row>
    <row r="6287" spans="1:1" x14ac:dyDescent="0.2">
      <c r="A6287" s="143">
        <v>478</v>
      </c>
    </row>
    <row r="6288" spans="1:1" x14ac:dyDescent="0.2">
      <c r="A6288" s="143">
        <v>50</v>
      </c>
    </row>
    <row r="6289" spans="1:1" x14ac:dyDescent="0.2">
      <c r="A6289" s="143">
        <v>365</v>
      </c>
    </row>
    <row r="6290" spans="1:1" x14ac:dyDescent="0.2">
      <c r="A6290" s="143">
        <v>4</v>
      </c>
    </row>
    <row r="6291" spans="1:1" x14ac:dyDescent="0.2">
      <c r="A6291" s="143">
        <v>69</v>
      </c>
    </row>
    <row r="6292" spans="1:1" x14ac:dyDescent="0.2">
      <c r="A6292" s="143">
        <v>198</v>
      </c>
    </row>
    <row r="6293" spans="1:1" x14ac:dyDescent="0.2">
      <c r="A6293" s="143">
        <v>125</v>
      </c>
    </row>
    <row r="6294" spans="1:1" x14ac:dyDescent="0.2">
      <c r="A6294" s="143">
        <v>126</v>
      </c>
    </row>
    <row r="6295" spans="1:1" x14ac:dyDescent="0.2">
      <c r="A6295" s="143">
        <v>363</v>
      </c>
    </row>
    <row r="6296" spans="1:1" x14ac:dyDescent="0.2">
      <c r="A6296" s="143">
        <v>327</v>
      </c>
    </row>
    <row r="6297" spans="1:1" x14ac:dyDescent="0.2">
      <c r="A6297" s="143">
        <v>469</v>
      </c>
    </row>
    <row r="6298" spans="1:1" x14ac:dyDescent="0.2">
      <c r="A6298" s="143">
        <v>93</v>
      </c>
    </row>
    <row r="6299" spans="1:1" x14ac:dyDescent="0.2">
      <c r="A6299" s="143">
        <v>429</v>
      </c>
    </row>
    <row r="6300" spans="1:1" x14ac:dyDescent="0.2">
      <c r="A6300" s="143">
        <v>128</v>
      </c>
    </row>
    <row r="6301" spans="1:1" x14ac:dyDescent="0.2">
      <c r="A6301" s="143">
        <v>83</v>
      </c>
    </row>
    <row r="6302" spans="1:1" x14ac:dyDescent="0.2">
      <c r="A6302" s="143">
        <v>73</v>
      </c>
    </row>
    <row r="6303" spans="1:1" x14ac:dyDescent="0.2">
      <c r="A6303" s="143">
        <v>284</v>
      </c>
    </row>
    <row r="6304" spans="1:1" x14ac:dyDescent="0.2">
      <c r="A6304" s="143">
        <v>96</v>
      </c>
    </row>
    <row r="6305" spans="1:1" x14ac:dyDescent="0.2">
      <c r="A6305" s="143">
        <v>22</v>
      </c>
    </row>
    <row r="6306" spans="1:1" x14ac:dyDescent="0.2">
      <c r="A6306" s="143">
        <v>113</v>
      </c>
    </row>
    <row r="6307" spans="1:1" x14ac:dyDescent="0.2">
      <c r="A6307" s="143">
        <v>88</v>
      </c>
    </row>
    <row r="6308" spans="1:1" x14ac:dyDescent="0.2">
      <c r="A6308" s="143">
        <v>12</v>
      </c>
    </row>
    <row r="6309" spans="1:1" x14ac:dyDescent="0.2">
      <c r="A6309" s="143">
        <v>49</v>
      </c>
    </row>
    <row r="6310" spans="1:1" x14ac:dyDescent="0.2">
      <c r="A6310" s="143">
        <v>112</v>
      </c>
    </row>
    <row r="6311" spans="1:1" x14ac:dyDescent="0.2">
      <c r="A6311" s="143">
        <v>309</v>
      </c>
    </row>
    <row r="6312" spans="1:1" x14ac:dyDescent="0.2">
      <c r="A6312" s="143">
        <v>405</v>
      </c>
    </row>
    <row r="6313" spans="1:1" x14ac:dyDescent="0.2">
      <c r="A6313" s="143">
        <v>46</v>
      </c>
    </row>
    <row r="6314" spans="1:1" x14ac:dyDescent="0.2">
      <c r="A6314" s="143">
        <v>129</v>
      </c>
    </row>
    <row r="6315" spans="1:1" x14ac:dyDescent="0.2">
      <c r="A6315" s="143">
        <v>245</v>
      </c>
    </row>
    <row r="6316" spans="1:1" x14ac:dyDescent="0.2">
      <c r="A6316" s="143">
        <v>181</v>
      </c>
    </row>
    <row r="6317" spans="1:1" x14ac:dyDescent="0.2">
      <c r="A6317" s="143">
        <v>199</v>
      </c>
    </row>
    <row r="6318" spans="1:1" x14ac:dyDescent="0.2">
      <c r="A6318" s="143">
        <v>33</v>
      </c>
    </row>
    <row r="6319" spans="1:1" x14ac:dyDescent="0.2">
      <c r="A6319" s="143">
        <v>501</v>
      </c>
    </row>
    <row r="6320" spans="1:1" x14ac:dyDescent="0.2">
      <c r="A6320" s="143">
        <v>423</v>
      </c>
    </row>
    <row r="6321" spans="1:1" x14ac:dyDescent="0.2">
      <c r="A6321" s="143">
        <v>469</v>
      </c>
    </row>
    <row r="6322" spans="1:1" x14ac:dyDescent="0.2">
      <c r="A6322" s="143">
        <v>89</v>
      </c>
    </row>
    <row r="6323" spans="1:1" x14ac:dyDescent="0.2">
      <c r="A6323" s="143">
        <v>78</v>
      </c>
    </row>
    <row r="6324" spans="1:1" x14ac:dyDescent="0.2">
      <c r="A6324" s="143">
        <v>77</v>
      </c>
    </row>
    <row r="6325" spans="1:1" x14ac:dyDescent="0.2">
      <c r="A6325" s="143">
        <v>374</v>
      </c>
    </row>
    <row r="6326" spans="1:1" x14ac:dyDescent="0.2">
      <c r="A6326" s="143">
        <v>57</v>
      </c>
    </row>
    <row r="6327" spans="1:1" x14ac:dyDescent="0.2">
      <c r="A6327" s="143">
        <v>68</v>
      </c>
    </row>
    <row r="6328" spans="1:1" x14ac:dyDescent="0.2">
      <c r="A6328" s="143">
        <v>232</v>
      </c>
    </row>
    <row r="6329" spans="1:1" x14ac:dyDescent="0.2">
      <c r="A6329" s="143">
        <v>458</v>
      </c>
    </row>
    <row r="6330" spans="1:1" x14ac:dyDescent="0.2">
      <c r="A6330" s="143">
        <v>170</v>
      </c>
    </row>
    <row r="6331" spans="1:1" x14ac:dyDescent="0.2">
      <c r="A6331" s="143">
        <v>51</v>
      </c>
    </row>
    <row r="6332" spans="1:1" x14ac:dyDescent="0.2">
      <c r="A6332" s="143">
        <v>98</v>
      </c>
    </row>
    <row r="6333" spans="1:1" x14ac:dyDescent="0.2">
      <c r="A6333" s="143">
        <v>86</v>
      </c>
    </row>
    <row r="6334" spans="1:1" x14ac:dyDescent="0.2">
      <c r="A6334" s="143">
        <v>121</v>
      </c>
    </row>
    <row r="6335" spans="1:1" x14ac:dyDescent="0.2">
      <c r="A6335" s="143">
        <v>441</v>
      </c>
    </row>
    <row r="6336" spans="1:1" x14ac:dyDescent="0.2">
      <c r="A6336" s="143">
        <v>9</v>
      </c>
    </row>
    <row r="6337" spans="1:1" x14ac:dyDescent="0.2">
      <c r="A6337" s="143">
        <v>444</v>
      </c>
    </row>
    <row r="6338" spans="1:1" x14ac:dyDescent="0.2">
      <c r="A6338" s="143">
        <v>889</v>
      </c>
    </row>
    <row r="6339" spans="1:1" x14ac:dyDescent="0.2">
      <c r="A6339" s="143">
        <v>135</v>
      </c>
    </row>
    <row r="6340" spans="1:1" x14ac:dyDescent="0.2">
      <c r="A6340" s="143">
        <v>206</v>
      </c>
    </row>
    <row r="6341" spans="1:1" x14ac:dyDescent="0.2">
      <c r="A6341" s="143">
        <v>489</v>
      </c>
    </row>
    <row r="6342" spans="1:1" x14ac:dyDescent="0.2">
      <c r="A6342" s="143">
        <v>9</v>
      </c>
    </row>
    <row r="6343" spans="1:1" x14ac:dyDescent="0.2">
      <c r="A6343" s="143">
        <v>125</v>
      </c>
    </row>
    <row r="6344" spans="1:1" x14ac:dyDescent="0.2">
      <c r="A6344" s="143">
        <v>55</v>
      </c>
    </row>
    <row r="6345" spans="1:1" x14ac:dyDescent="0.2">
      <c r="A6345" s="143">
        <v>279</v>
      </c>
    </row>
    <row r="6346" spans="1:1" x14ac:dyDescent="0.2">
      <c r="A6346" s="143">
        <v>367</v>
      </c>
    </row>
    <row r="6347" spans="1:1" x14ac:dyDescent="0.2">
      <c r="A6347" s="143">
        <v>21</v>
      </c>
    </row>
    <row r="6348" spans="1:1" x14ac:dyDescent="0.2">
      <c r="A6348" s="143">
        <v>340</v>
      </c>
    </row>
    <row r="6349" spans="1:1" x14ac:dyDescent="0.2">
      <c r="A6349" s="143">
        <v>1193</v>
      </c>
    </row>
    <row r="6350" spans="1:1" x14ac:dyDescent="0.2">
      <c r="A6350" s="143">
        <v>141</v>
      </c>
    </row>
    <row r="6351" spans="1:1" x14ac:dyDescent="0.2">
      <c r="A6351" s="143">
        <v>112</v>
      </c>
    </row>
    <row r="6352" spans="1:1" x14ac:dyDescent="0.2">
      <c r="A6352" s="143">
        <v>790</v>
      </c>
    </row>
    <row r="6353" spans="1:1" x14ac:dyDescent="0.2">
      <c r="A6353" s="143">
        <v>31</v>
      </c>
    </row>
    <row r="6354" spans="1:1" x14ac:dyDescent="0.2">
      <c r="A6354" s="143">
        <v>471</v>
      </c>
    </row>
    <row r="6355" spans="1:1" x14ac:dyDescent="0.2">
      <c r="A6355" s="143">
        <v>681</v>
      </c>
    </row>
    <row r="6356" spans="1:1" x14ac:dyDescent="0.2">
      <c r="A6356" s="143">
        <v>2650</v>
      </c>
    </row>
    <row r="6357" spans="1:1" x14ac:dyDescent="0.2">
      <c r="A6357" s="143">
        <v>445</v>
      </c>
    </row>
    <row r="6358" spans="1:1" x14ac:dyDescent="0.2">
      <c r="A6358" s="143">
        <v>423</v>
      </c>
    </row>
    <row r="6359" spans="1:1" x14ac:dyDescent="0.2">
      <c r="A6359" s="143">
        <v>361</v>
      </c>
    </row>
    <row r="6360" spans="1:1" x14ac:dyDescent="0.2">
      <c r="A6360" s="143">
        <v>120</v>
      </c>
    </row>
    <row r="6361" spans="1:1" x14ac:dyDescent="0.2">
      <c r="A6361" s="143">
        <v>341</v>
      </c>
    </row>
    <row r="6362" spans="1:1" x14ac:dyDescent="0.2">
      <c r="A6362" s="143">
        <v>65</v>
      </c>
    </row>
    <row r="6363" spans="1:1" x14ac:dyDescent="0.2">
      <c r="A6363" s="143">
        <v>91</v>
      </c>
    </row>
    <row r="6364" spans="1:1" x14ac:dyDescent="0.2">
      <c r="A6364" s="143">
        <v>52</v>
      </c>
    </row>
    <row r="6365" spans="1:1" x14ac:dyDescent="0.2">
      <c r="A6365" s="143">
        <v>433</v>
      </c>
    </row>
    <row r="6366" spans="1:1" x14ac:dyDescent="0.2">
      <c r="A6366" s="143">
        <v>136</v>
      </c>
    </row>
    <row r="6367" spans="1:1" x14ac:dyDescent="0.2">
      <c r="A6367" s="143">
        <v>404</v>
      </c>
    </row>
    <row r="6368" spans="1:1" x14ac:dyDescent="0.2">
      <c r="A6368" s="143">
        <v>62</v>
      </c>
    </row>
    <row r="6369" spans="1:1" x14ac:dyDescent="0.2">
      <c r="A6369" s="143">
        <v>129</v>
      </c>
    </row>
    <row r="6370" spans="1:1" x14ac:dyDescent="0.2">
      <c r="A6370" s="143">
        <v>438</v>
      </c>
    </row>
    <row r="6371" spans="1:1" x14ac:dyDescent="0.2">
      <c r="A6371" s="143">
        <v>138</v>
      </c>
    </row>
    <row r="6372" spans="1:1" x14ac:dyDescent="0.2">
      <c r="A6372" s="143">
        <v>71</v>
      </c>
    </row>
    <row r="6373" spans="1:1" x14ac:dyDescent="0.2">
      <c r="A6373" s="143">
        <v>326</v>
      </c>
    </row>
    <row r="6374" spans="1:1" x14ac:dyDescent="0.2">
      <c r="A6374" s="143">
        <v>408</v>
      </c>
    </row>
    <row r="6375" spans="1:1" x14ac:dyDescent="0.2">
      <c r="A6375" s="143">
        <v>317</v>
      </c>
    </row>
    <row r="6376" spans="1:1" x14ac:dyDescent="0.2">
      <c r="A6376" s="143">
        <v>552</v>
      </c>
    </row>
    <row r="6377" spans="1:1" x14ac:dyDescent="0.2">
      <c r="A6377" s="143">
        <v>96</v>
      </c>
    </row>
    <row r="6378" spans="1:1" x14ac:dyDescent="0.2">
      <c r="A6378" s="143">
        <v>128</v>
      </c>
    </row>
    <row r="6379" spans="1:1" x14ac:dyDescent="0.2">
      <c r="A6379" s="143">
        <v>138</v>
      </c>
    </row>
    <row r="6380" spans="1:1" x14ac:dyDescent="0.2">
      <c r="A6380" s="143">
        <v>416</v>
      </c>
    </row>
    <row r="6381" spans="1:1" x14ac:dyDescent="0.2">
      <c r="A6381" s="143">
        <v>83</v>
      </c>
    </row>
    <row r="6382" spans="1:1" x14ac:dyDescent="0.2">
      <c r="A6382" s="143">
        <v>13</v>
      </c>
    </row>
    <row r="6383" spans="1:1" x14ac:dyDescent="0.2">
      <c r="A6383" s="143">
        <v>134</v>
      </c>
    </row>
    <row r="6384" spans="1:1" x14ac:dyDescent="0.2">
      <c r="A6384" s="143">
        <v>1131</v>
      </c>
    </row>
    <row r="6385" spans="1:1" x14ac:dyDescent="0.2">
      <c r="A6385" s="143">
        <v>23</v>
      </c>
    </row>
    <row r="6386" spans="1:1" x14ac:dyDescent="0.2">
      <c r="A6386" s="143">
        <v>17</v>
      </c>
    </row>
    <row r="6387" spans="1:1" x14ac:dyDescent="0.2">
      <c r="A6387" s="143">
        <v>1004</v>
      </c>
    </row>
    <row r="6388" spans="1:1" x14ac:dyDescent="0.2">
      <c r="A6388" s="143">
        <v>167</v>
      </c>
    </row>
    <row r="6389" spans="1:1" x14ac:dyDescent="0.2">
      <c r="A6389" s="143">
        <v>2</v>
      </c>
    </row>
    <row r="6390" spans="1:1" x14ac:dyDescent="0.2">
      <c r="A6390" s="143">
        <v>132</v>
      </c>
    </row>
    <row r="6391" spans="1:1" x14ac:dyDescent="0.2">
      <c r="A6391" s="143">
        <v>18</v>
      </c>
    </row>
    <row r="6392" spans="1:1" x14ac:dyDescent="0.2">
      <c r="A6392" s="143">
        <v>95</v>
      </c>
    </row>
    <row r="6393" spans="1:1" x14ac:dyDescent="0.2">
      <c r="A6393" s="143">
        <v>96</v>
      </c>
    </row>
    <row r="6394" spans="1:1" x14ac:dyDescent="0.2">
      <c r="A6394" s="143">
        <v>96</v>
      </c>
    </row>
    <row r="6395" spans="1:1" x14ac:dyDescent="0.2">
      <c r="A6395" s="143">
        <v>435</v>
      </c>
    </row>
    <row r="6396" spans="1:1" x14ac:dyDescent="0.2">
      <c r="A6396" s="143">
        <v>147</v>
      </c>
    </row>
    <row r="6397" spans="1:1" x14ac:dyDescent="0.2">
      <c r="A6397" s="143">
        <v>46</v>
      </c>
    </row>
    <row r="6398" spans="1:1" x14ac:dyDescent="0.2">
      <c r="A6398" s="143">
        <v>59</v>
      </c>
    </row>
    <row r="6399" spans="1:1" x14ac:dyDescent="0.2">
      <c r="A6399" s="143">
        <v>86</v>
      </c>
    </row>
    <row r="6400" spans="1:1" x14ac:dyDescent="0.2">
      <c r="A6400" s="143">
        <v>351</v>
      </c>
    </row>
    <row r="6401" spans="1:1" x14ac:dyDescent="0.2">
      <c r="A6401" s="143">
        <v>97</v>
      </c>
    </row>
    <row r="6402" spans="1:1" x14ac:dyDescent="0.2">
      <c r="A6402" s="143">
        <v>135</v>
      </c>
    </row>
    <row r="6403" spans="1:1" x14ac:dyDescent="0.2">
      <c r="A6403" s="143">
        <v>90</v>
      </c>
    </row>
    <row r="6404" spans="1:1" x14ac:dyDescent="0.2">
      <c r="A6404" s="143">
        <v>1526</v>
      </c>
    </row>
    <row r="6405" spans="1:1" x14ac:dyDescent="0.2">
      <c r="A6405" s="143">
        <v>3890</v>
      </c>
    </row>
    <row r="6406" spans="1:1" x14ac:dyDescent="0.2">
      <c r="A6406" s="143">
        <v>51</v>
      </c>
    </row>
    <row r="6407" spans="1:1" x14ac:dyDescent="0.2">
      <c r="A6407" s="143">
        <v>301</v>
      </c>
    </row>
    <row r="6408" spans="1:1" x14ac:dyDescent="0.2">
      <c r="A6408" s="143">
        <v>304</v>
      </c>
    </row>
    <row r="6409" spans="1:1" x14ac:dyDescent="0.2">
      <c r="A6409" s="143">
        <v>55</v>
      </c>
    </row>
    <row r="6410" spans="1:1" x14ac:dyDescent="0.2">
      <c r="A6410" s="143">
        <v>97</v>
      </c>
    </row>
    <row r="6411" spans="1:1" x14ac:dyDescent="0.2">
      <c r="A6411" s="143">
        <v>97</v>
      </c>
    </row>
    <row r="6412" spans="1:1" x14ac:dyDescent="0.2">
      <c r="A6412" s="143">
        <v>174</v>
      </c>
    </row>
    <row r="6413" spans="1:1" x14ac:dyDescent="0.2">
      <c r="A6413" s="143">
        <v>493</v>
      </c>
    </row>
    <row r="6414" spans="1:1" x14ac:dyDescent="0.2">
      <c r="A6414" s="143">
        <v>88</v>
      </c>
    </row>
    <row r="6415" spans="1:1" x14ac:dyDescent="0.2">
      <c r="A6415" s="143">
        <v>836</v>
      </c>
    </row>
    <row r="6416" spans="1:1" x14ac:dyDescent="0.2">
      <c r="A6416" s="143">
        <v>76</v>
      </c>
    </row>
    <row r="6417" spans="1:1" x14ac:dyDescent="0.2">
      <c r="A6417" s="143">
        <v>255</v>
      </c>
    </row>
    <row r="6418" spans="1:1" x14ac:dyDescent="0.2">
      <c r="A6418" s="143">
        <v>117</v>
      </c>
    </row>
    <row r="6419" spans="1:1" x14ac:dyDescent="0.2">
      <c r="A6419" s="143">
        <v>439</v>
      </c>
    </row>
    <row r="6420" spans="1:1" x14ac:dyDescent="0.2">
      <c r="A6420" s="143">
        <v>341</v>
      </c>
    </row>
    <row r="6421" spans="1:1" x14ac:dyDescent="0.2">
      <c r="A6421" s="143">
        <v>58</v>
      </c>
    </row>
    <row r="6422" spans="1:1" x14ac:dyDescent="0.2">
      <c r="A6422" s="143">
        <v>1</v>
      </c>
    </row>
    <row r="6423" spans="1:1" x14ac:dyDescent="0.2">
      <c r="A6423" s="143">
        <v>1467</v>
      </c>
    </row>
    <row r="6424" spans="1:1" x14ac:dyDescent="0.2">
      <c r="A6424" s="143">
        <v>135</v>
      </c>
    </row>
    <row r="6425" spans="1:1" x14ac:dyDescent="0.2">
      <c r="A6425" s="143">
        <v>328</v>
      </c>
    </row>
    <row r="6426" spans="1:1" x14ac:dyDescent="0.2">
      <c r="A6426" s="143">
        <v>387</v>
      </c>
    </row>
    <row r="6427" spans="1:1" x14ac:dyDescent="0.2">
      <c r="A6427" s="143">
        <v>116</v>
      </c>
    </row>
    <row r="6428" spans="1:1" x14ac:dyDescent="0.2">
      <c r="A6428" s="143">
        <v>10</v>
      </c>
    </row>
    <row r="6429" spans="1:1" x14ac:dyDescent="0.2">
      <c r="A6429" s="143">
        <v>434</v>
      </c>
    </row>
    <row r="6430" spans="1:1" x14ac:dyDescent="0.2">
      <c r="A6430" s="143">
        <v>162</v>
      </c>
    </row>
    <row r="6431" spans="1:1" x14ac:dyDescent="0.2">
      <c r="A6431" s="143">
        <v>406</v>
      </c>
    </row>
    <row r="6432" spans="1:1" x14ac:dyDescent="0.2">
      <c r="A6432" s="143">
        <v>105</v>
      </c>
    </row>
    <row r="6433" spans="1:1" x14ac:dyDescent="0.2">
      <c r="A6433" s="143">
        <v>82</v>
      </c>
    </row>
    <row r="6434" spans="1:1" x14ac:dyDescent="0.2">
      <c r="A6434" s="143">
        <v>139</v>
      </c>
    </row>
    <row r="6435" spans="1:1" x14ac:dyDescent="0.2">
      <c r="A6435" s="143">
        <v>5</v>
      </c>
    </row>
    <row r="6436" spans="1:1" x14ac:dyDescent="0.2">
      <c r="A6436" s="143">
        <v>52</v>
      </c>
    </row>
    <row r="6437" spans="1:1" x14ac:dyDescent="0.2">
      <c r="A6437" s="143">
        <v>185</v>
      </c>
    </row>
    <row r="6438" spans="1:1" x14ac:dyDescent="0.2">
      <c r="A6438" s="143">
        <v>50</v>
      </c>
    </row>
    <row r="6439" spans="1:1" x14ac:dyDescent="0.2">
      <c r="A6439" s="143">
        <v>152</v>
      </c>
    </row>
    <row r="6440" spans="1:1" x14ac:dyDescent="0.2">
      <c r="A6440" s="143">
        <v>869</v>
      </c>
    </row>
    <row r="6441" spans="1:1" x14ac:dyDescent="0.2">
      <c r="A6441" s="143">
        <v>202</v>
      </c>
    </row>
    <row r="6442" spans="1:1" x14ac:dyDescent="0.2">
      <c r="A6442" s="143">
        <v>88</v>
      </c>
    </row>
    <row r="6443" spans="1:1" x14ac:dyDescent="0.2">
      <c r="A6443" s="143">
        <v>92</v>
      </c>
    </row>
    <row r="6444" spans="1:1" x14ac:dyDescent="0.2">
      <c r="A6444" s="143">
        <v>143</v>
      </c>
    </row>
    <row r="6445" spans="1:1" x14ac:dyDescent="0.2">
      <c r="A6445" s="143">
        <v>324</v>
      </c>
    </row>
    <row r="6446" spans="1:1" x14ac:dyDescent="0.2">
      <c r="A6446" s="143">
        <v>58</v>
      </c>
    </row>
    <row r="6447" spans="1:1" x14ac:dyDescent="0.2">
      <c r="A6447" s="143">
        <v>728</v>
      </c>
    </row>
    <row r="6448" spans="1:1" x14ac:dyDescent="0.2">
      <c r="A6448" s="143">
        <v>428</v>
      </c>
    </row>
    <row r="6449" spans="1:1" x14ac:dyDescent="0.2">
      <c r="A6449" s="143">
        <v>185</v>
      </c>
    </row>
    <row r="6450" spans="1:1" x14ac:dyDescent="0.2">
      <c r="A6450" s="143">
        <v>70</v>
      </c>
    </row>
    <row r="6451" spans="1:1" x14ac:dyDescent="0.2">
      <c r="A6451" s="143">
        <v>142</v>
      </c>
    </row>
    <row r="6452" spans="1:1" x14ac:dyDescent="0.2">
      <c r="A6452" s="143">
        <v>143</v>
      </c>
    </row>
    <row r="6453" spans="1:1" x14ac:dyDescent="0.2">
      <c r="A6453" s="143">
        <v>151</v>
      </c>
    </row>
    <row r="6454" spans="1:1" x14ac:dyDescent="0.2">
      <c r="A6454" s="143">
        <v>240</v>
      </c>
    </row>
    <row r="6455" spans="1:1" x14ac:dyDescent="0.2">
      <c r="A6455" s="143">
        <v>370</v>
      </c>
    </row>
    <row r="6456" spans="1:1" x14ac:dyDescent="0.2">
      <c r="A6456" s="143">
        <v>96</v>
      </c>
    </row>
    <row r="6457" spans="1:1" x14ac:dyDescent="0.2">
      <c r="A6457" s="143">
        <v>471</v>
      </c>
    </row>
    <row r="6458" spans="1:1" x14ac:dyDescent="0.2">
      <c r="A6458" s="143">
        <v>148</v>
      </c>
    </row>
    <row r="6459" spans="1:1" x14ac:dyDescent="0.2">
      <c r="A6459" s="143">
        <v>50</v>
      </c>
    </row>
    <row r="6460" spans="1:1" x14ac:dyDescent="0.2">
      <c r="A6460" s="143">
        <v>370</v>
      </c>
    </row>
    <row r="6461" spans="1:1" x14ac:dyDescent="0.2">
      <c r="A6461" s="143">
        <v>210</v>
      </c>
    </row>
    <row r="6462" spans="1:1" x14ac:dyDescent="0.2">
      <c r="A6462" s="143">
        <v>407</v>
      </c>
    </row>
    <row r="6463" spans="1:1" x14ac:dyDescent="0.2">
      <c r="A6463" s="143">
        <v>415</v>
      </c>
    </row>
    <row r="6464" spans="1:1" x14ac:dyDescent="0.2">
      <c r="A6464" s="143">
        <v>378</v>
      </c>
    </row>
    <row r="6465" spans="1:1" x14ac:dyDescent="0.2">
      <c r="A6465" s="143">
        <v>435</v>
      </c>
    </row>
    <row r="6466" spans="1:1" x14ac:dyDescent="0.2">
      <c r="A6466" s="143">
        <v>10</v>
      </c>
    </row>
    <row r="6467" spans="1:1" x14ac:dyDescent="0.2">
      <c r="A6467" s="143">
        <v>339</v>
      </c>
    </row>
    <row r="6468" spans="1:1" x14ac:dyDescent="0.2">
      <c r="A6468" s="143">
        <v>77</v>
      </c>
    </row>
    <row r="6469" spans="1:1" x14ac:dyDescent="0.2">
      <c r="A6469" s="143">
        <v>78</v>
      </c>
    </row>
    <row r="6470" spans="1:1" x14ac:dyDescent="0.2">
      <c r="A6470" s="143">
        <v>132</v>
      </c>
    </row>
    <row r="6471" spans="1:1" x14ac:dyDescent="0.2">
      <c r="A6471" s="143">
        <v>3649</v>
      </c>
    </row>
    <row r="6472" spans="1:1" x14ac:dyDescent="0.2">
      <c r="A6472" s="143">
        <v>55</v>
      </c>
    </row>
    <row r="6473" spans="1:1" x14ac:dyDescent="0.2">
      <c r="A6473" s="143">
        <v>108</v>
      </c>
    </row>
    <row r="6474" spans="1:1" x14ac:dyDescent="0.2">
      <c r="A6474" s="143">
        <v>130</v>
      </c>
    </row>
    <row r="6475" spans="1:1" x14ac:dyDescent="0.2">
      <c r="A6475" s="143">
        <v>171</v>
      </c>
    </row>
    <row r="6476" spans="1:1" x14ac:dyDescent="0.2">
      <c r="A6476" s="143">
        <v>188</v>
      </c>
    </row>
    <row r="6477" spans="1:1" x14ac:dyDescent="0.2">
      <c r="A6477" s="143">
        <v>401</v>
      </c>
    </row>
    <row r="6478" spans="1:1" x14ac:dyDescent="0.2">
      <c r="A6478" s="143">
        <v>540</v>
      </c>
    </row>
    <row r="6479" spans="1:1" x14ac:dyDescent="0.2">
      <c r="A6479" s="143">
        <v>4</v>
      </c>
    </row>
    <row r="6480" spans="1:1" x14ac:dyDescent="0.2">
      <c r="A6480" s="143">
        <v>52</v>
      </c>
    </row>
    <row r="6481" spans="1:1" x14ac:dyDescent="0.2">
      <c r="A6481" s="143">
        <v>400</v>
      </c>
    </row>
    <row r="6482" spans="1:1" x14ac:dyDescent="0.2">
      <c r="A6482" s="143">
        <v>32</v>
      </c>
    </row>
    <row r="6483" spans="1:1" x14ac:dyDescent="0.2">
      <c r="A6483" s="143">
        <v>60</v>
      </c>
    </row>
    <row r="6484" spans="1:1" x14ac:dyDescent="0.2">
      <c r="A6484" s="143">
        <v>19</v>
      </c>
    </row>
    <row r="6485" spans="1:1" x14ac:dyDescent="0.2">
      <c r="A6485" s="143">
        <v>9</v>
      </c>
    </row>
    <row r="6486" spans="1:1" x14ac:dyDescent="0.2">
      <c r="A6486" s="143">
        <v>142</v>
      </c>
    </row>
    <row r="6487" spans="1:1" x14ac:dyDescent="0.2">
      <c r="A6487" s="143">
        <v>58</v>
      </c>
    </row>
    <row r="6488" spans="1:1" x14ac:dyDescent="0.2">
      <c r="A6488" s="143">
        <v>141</v>
      </c>
    </row>
    <row r="6489" spans="1:1" x14ac:dyDescent="0.2">
      <c r="A6489" s="143">
        <v>414</v>
      </c>
    </row>
    <row r="6490" spans="1:1" x14ac:dyDescent="0.2">
      <c r="A6490" s="143">
        <v>113</v>
      </c>
    </row>
    <row r="6491" spans="1:1" x14ac:dyDescent="0.2">
      <c r="A6491" s="143">
        <v>138</v>
      </c>
    </row>
    <row r="6492" spans="1:1" x14ac:dyDescent="0.2">
      <c r="A6492" s="143">
        <v>441</v>
      </c>
    </row>
    <row r="6493" spans="1:1" x14ac:dyDescent="0.2">
      <c r="A6493" s="143">
        <v>26</v>
      </c>
    </row>
    <row r="6494" spans="1:1" x14ac:dyDescent="0.2">
      <c r="A6494" s="143">
        <v>99</v>
      </c>
    </row>
    <row r="6495" spans="1:1" x14ac:dyDescent="0.2">
      <c r="A6495" s="143">
        <v>483</v>
      </c>
    </row>
    <row r="6496" spans="1:1" x14ac:dyDescent="0.2">
      <c r="A6496" s="143">
        <v>66</v>
      </c>
    </row>
    <row r="6497" spans="1:1" x14ac:dyDescent="0.2">
      <c r="A6497" s="143">
        <v>81</v>
      </c>
    </row>
    <row r="6498" spans="1:1" x14ac:dyDescent="0.2">
      <c r="A6498" s="143">
        <v>157</v>
      </c>
    </row>
    <row r="6499" spans="1:1" x14ac:dyDescent="0.2">
      <c r="A6499" s="143">
        <v>92</v>
      </c>
    </row>
    <row r="6500" spans="1:1" x14ac:dyDescent="0.2">
      <c r="A6500" s="143">
        <v>432</v>
      </c>
    </row>
    <row r="6501" spans="1:1" x14ac:dyDescent="0.2">
      <c r="A6501" s="143">
        <v>148</v>
      </c>
    </row>
    <row r="6502" spans="1:1" x14ac:dyDescent="0.2">
      <c r="A6502" s="143">
        <v>22</v>
      </c>
    </row>
    <row r="6503" spans="1:1" x14ac:dyDescent="0.2">
      <c r="A6503" s="143">
        <v>416</v>
      </c>
    </row>
    <row r="6504" spans="1:1" x14ac:dyDescent="0.2">
      <c r="A6504" s="143">
        <v>3</v>
      </c>
    </row>
    <row r="6505" spans="1:1" x14ac:dyDescent="0.2">
      <c r="A6505" s="143">
        <v>95</v>
      </c>
    </row>
    <row r="6506" spans="1:1" x14ac:dyDescent="0.2">
      <c r="A6506" s="143">
        <v>403</v>
      </c>
    </row>
    <row r="6507" spans="1:1" x14ac:dyDescent="0.2">
      <c r="A6507" s="143">
        <v>91</v>
      </c>
    </row>
    <row r="6508" spans="1:1" x14ac:dyDescent="0.2">
      <c r="A6508" s="143">
        <v>54</v>
      </c>
    </row>
    <row r="6509" spans="1:1" x14ac:dyDescent="0.2">
      <c r="A6509" s="143">
        <v>68</v>
      </c>
    </row>
    <row r="6510" spans="1:1" x14ac:dyDescent="0.2">
      <c r="A6510" s="143">
        <v>2080</v>
      </c>
    </row>
    <row r="6511" spans="1:1" x14ac:dyDescent="0.2">
      <c r="A6511" s="143">
        <v>57</v>
      </c>
    </row>
    <row r="6512" spans="1:1" x14ac:dyDescent="0.2">
      <c r="A6512" s="143">
        <v>99</v>
      </c>
    </row>
    <row r="6513" spans="1:1" x14ac:dyDescent="0.2">
      <c r="A6513" s="143">
        <v>457</v>
      </c>
    </row>
    <row r="6514" spans="1:1" x14ac:dyDescent="0.2">
      <c r="A6514" s="143">
        <v>315</v>
      </c>
    </row>
    <row r="6515" spans="1:1" x14ac:dyDescent="0.2">
      <c r="A6515" s="143">
        <v>415</v>
      </c>
    </row>
    <row r="6516" spans="1:1" x14ac:dyDescent="0.2">
      <c r="A6516" s="143">
        <v>11</v>
      </c>
    </row>
    <row r="6517" spans="1:1" x14ac:dyDescent="0.2">
      <c r="A6517" s="143">
        <v>493</v>
      </c>
    </row>
    <row r="6518" spans="1:1" x14ac:dyDescent="0.2">
      <c r="A6518" s="143">
        <v>470</v>
      </c>
    </row>
    <row r="6519" spans="1:1" x14ac:dyDescent="0.2">
      <c r="A6519" s="143">
        <v>643</v>
      </c>
    </row>
    <row r="6520" spans="1:1" x14ac:dyDescent="0.2">
      <c r="A6520" s="143">
        <v>136</v>
      </c>
    </row>
    <row r="6521" spans="1:1" x14ac:dyDescent="0.2">
      <c r="A6521" s="143">
        <v>395</v>
      </c>
    </row>
    <row r="6522" spans="1:1" x14ac:dyDescent="0.2">
      <c r="A6522" s="143">
        <v>28</v>
      </c>
    </row>
    <row r="6523" spans="1:1" x14ac:dyDescent="0.2">
      <c r="A6523" s="143">
        <v>66</v>
      </c>
    </row>
    <row r="6524" spans="1:1" x14ac:dyDescent="0.2">
      <c r="A6524" s="143">
        <v>168</v>
      </c>
    </row>
    <row r="6525" spans="1:1" x14ac:dyDescent="0.2">
      <c r="A6525" s="143">
        <v>64</v>
      </c>
    </row>
    <row r="6526" spans="1:1" x14ac:dyDescent="0.2">
      <c r="A6526" s="143">
        <v>69</v>
      </c>
    </row>
    <row r="6527" spans="1:1" x14ac:dyDescent="0.2">
      <c r="A6527" s="143">
        <v>424</v>
      </c>
    </row>
    <row r="6528" spans="1:1" x14ac:dyDescent="0.2">
      <c r="A6528" s="143">
        <v>92</v>
      </c>
    </row>
    <row r="6529" spans="1:1" x14ac:dyDescent="0.2">
      <c r="A6529" s="143">
        <v>494</v>
      </c>
    </row>
    <row r="6530" spans="1:1" x14ac:dyDescent="0.2">
      <c r="A6530" s="143">
        <v>64</v>
      </c>
    </row>
    <row r="6531" spans="1:1" x14ac:dyDescent="0.2">
      <c r="A6531" s="143">
        <v>223</v>
      </c>
    </row>
    <row r="6532" spans="1:1" x14ac:dyDescent="0.2">
      <c r="A6532" s="143">
        <v>82</v>
      </c>
    </row>
    <row r="6533" spans="1:1" x14ac:dyDescent="0.2">
      <c r="A6533" s="143">
        <v>141</v>
      </c>
    </row>
    <row r="6534" spans="1:1" x14ac:dyDescent="0.2">
      <c r="A6534" s="143">
        <v>99</v>
      </c>
    </row>
    <row r="6535" spans="1:1" x14ac:dyDescent="0.2">
      <c r="A6535" s="143">
        <v>11</v>
      </c>
    </row>
    <row r="6536" spans="1:1" x14ac:dyDescent="0.2">
      <c r="A6536" s="143">
        <v>421</v>
      </c>
    </row>
    <row r="6537" spans="1:1" x14ac:dyDescent="0.2">
      <c r="A6537" s="143">
        <v>26</v>
      </c>
    </row>
    <row r="6538" spans="1:1" x14ac:dyDescent="0.2">
      <c r="A6538" s="143">
        <v>156</v>
      </c>
    </row>
    <row r="6539" spans="1:1" x14ac:dyDescent="0.2">
      <c r="A6539" s="143">
        <v>323</v>
      </c>
    </row>
    <row r="6540" spans="1:1" x14ac:dyDescent="0.2">
      <c r="A6540" s="143">
        <v>433</v>
      </c>
    </row>
    <row r="6541" spans="1:1" x14ac:dyDescent="0.2">
      <c r="A6541" s="143">
        <v>80</v>
      </c>
    </row>
    <row r="6542" spans="1:1" x14ac:dyDescent="0.2">
      <c r="A6542" s="143">
        <v>327</v>
      </c>
    </row>
    <row r="6543" spans="1:1" x14ac:dyDescent="0.2">
      <c r="A6543" s="143">
        <v>350</v>
      </c>
    </row>
    <row r="6544" spans="1:1" x14ac:dyDescent="0.2">
      <c r="A6544" s="143">
        <v>493</v>
      </c>
    </row>
    <row r="6545" spans="1:1" x14ac:dyDescent="0.2">
      <c r="A6545" s="143">
        <v>663</v>
      </c>
    </row>
    <row r="6546" spans="1:1" x14ac:dyDescent="0.2">
      <c r="A6546" s="143">
        <v>129</v>
      </c>
    </row>
    <row r="6547" spans="1:1" x14ac:dyDescent="0.2">
      <c r="A6547" s="143">
        <v>70</v>
      </c>
    </row>
    <row r="6548" spans="1:1" x14ac:dyDescent="0.2">
      <c r="A6548" s="143">
        <v>120</v>
      </c>
    </row>
    <row r="6549" spans="1:1" x14ac:dyDescent="0.2">
      <c r="A6549" s="143">
        <v>460</v>
      </c>
    </row>
    <row r="6550" spans="1:1" x14ac:dyDescent="0.2">
      <c r="A6550" s="143">
        <v>441</v>
      </c>
    </row>
    <row r="6551" spans="1:1" x14ac:dyDescent="0.2">
      <c r="A6551" s="143">
        <v>66</v>
      </c>
    </row>
    <row r="6552" spans="1:1" x14ac:dyDescent="0.2">
      <c r="A6552" s="143">
        <v>142</v>
      </c>
    </row>
    <row r="6553" spans="1:1" x14ac:dyDescent="0.2">
      <c r="A6553" s="143">
        <v>212</v>
      </c>
    </row>
    <row r="6554" spans="1:1" x14ac:dyDescent="0.2">
      <c r="A6554" s="143">
        <v>132</v>
      </c>
    </row>
    <row r="6555" spans="1:1" x14ac:dyDescent="0.2">
      <c r="A6555" s="143">
        <v>99</v>
      </c>
    </row>
    <row r="6556" spans="1:1" x14ac:dyDescent="0.2">
      <c r="A6556" s="143">
        <v>86</v>
      </c>
    </row>
    <row r="6557" spans="1:1" x14ac:dyDescent="0.2">
      <c r="A6557" s="143">
        <v>170</v>
      </c>
    </row>
    <row r="6558" spans="1:1" x14ac:dyDescent="0.2">
      <c r="A6558" s="143">
        <v>447</v>
      </c>
    </row>
    <row r="6559" spans="1:1" x14ac:dyDescent="0.2">
      <c r="A6559" s="143">
        <v>311</v>
      </c>
    </row>
    <row r="6560" spans="1:1" x14ac:dyDescent="0.2">
      <c r="A6560" s="143">
        <v>72</v>
      </c>
    </row>
    <row r="6561" spans="1:1" x14ac:dyDescent="0.2">
      <c r="A6561" s="143">
        <v>433</v>
      </c>
    </row>
    <row r="6562" spans="1:1" x14ac:dyDescent="0.2">
      <c r="A6562" s="143">
        <v>367</v>
      </c>
    </row>
    <row r="6563" spans="1:1" x14ac:dyDescent="0.2">
      <c r="A6563" s="143">
        <v>408</v>
      </c>
    </row>
    <row r="6564" spans="1:1" x14ac:dyDescent="0.2">
      <c r="A6564" s="143">
        <v>128</v>
      </c>
    </row>
    <row r="6565" spans="1:1" x14ac:dyDescent="0.2">
      <c r="A6565" s="143">
        <v>113</v>
      </c>
    </row>
    <row r="6566" spans="1:1" x14ac:dyDescent="0.2">
      <c r="A6566" s="143">
        <v>175</v>
      </c>
    </row>
    <row r="6567" spans="1:1" x14ac:dyDescent="0.2">
      <c r="A6567" s="143">
        <v>440</v>
      </c>
    </row>
    <row r="6568" spans="1:1" x14ac:dyDescent="0.2">
      <c r="A6568" s="143">
        <v>139</v>
      </c>
    </row>
    <row r="6569" spans="1:1" x14ac:dyDescent="0.2">
      <c r="A6569" s="143">
        <v>129</v>
      </c>
    </row>
    <row r="6570" spans="1:1" x14ac:dyDescent="0.2">
      <c r="A6570" s="143">
        <v>136</v>
      </c>
    </row>
    <row r="6571" spans="1:1" x14ac:dyDescent="0.2">
      <c r="A6571" s="143">
        <v>429</v>
      </c>
    </row>
    <row r="6572" spans="1:1" x14ac:dyDescent="0.2">
      <c r="A6572" s="143">
        <v>60</v>
      </c>
    </row>
    <row r="6573" spans="1:1" x14ac:dyDescent="0.2">
      <c r="A6573" s="143">
        <v>432</v>
      </c>
    </row>
    <row r="6574" spans="1:1" x14ac:dyDescent="0.2">
      <c r="A6574" s="143">
        <v>128</v>
      </c>
    </row>
    <row r="6575" spans="1:1" x14ac:dyDescent="0.2">
      <c r="A6575" s="143">
        <v>59</v>
      </c>
    </row>
    <row r="6576" spans="1:1" x14ac:dyDescent="0.2">
      <c r="A6576" s="143">
        <v>65</v>
      </c>
    </row>
    <row r="6577" spans="1:1" x14ac:dyDescent="0.2">
      <c r="A6577" s="143">
        <v>82</v>
      </c>
    </row>
    <row r="6578" spans="1:1" x14ac:dyDescent="0.2">
      <c r="A6578" s="143">
        <v>89</v>
      </c>
    </row>
    <row r="6579" spans="1:1" x14ac:dyDescent="0.2">
      <c r="A6579" s="143">
        <v>7</v>
      </c>
    </row>
    <row r="6580" spans="1:1" x14ac:dyDescent="0.2">
      <c r="A6580" s="143">
        <v>95</v>
      </c>
    </row>
    <row r="6581" spans="1:1" x14ac:dyDescent="0.2">
      <c r="A6581" s="143">
        <v>6</v>
      </c>
    </row>
    <row r="6582" spans="1:1" x14ac:dyDescent="0.2">
      <c r="A6582" s="143">
        <v>437</v>
      </c>
    </row>
    <row r="6583" spans="1:1" x14ac:dyDescent="0.2">
      <c r="A6583" s="143">
        <v>463</v>
      </c>
    </row>
    <row r="6584" spans="1:1" x14ac:dyDescent="0.2">
      <c r="A6584" s="143">
        <v>14</v>
      </c>
    </row>
    <row r="6585" spans="1:1" x14ac:dyDescent="0.2">
      <c r="A6585" s="143">
        <v>53</v>
      </c>
    </row>
    <row r="6586" spans="1:1" x14ac:dyDescent="0.2">
      <c r="A6586" s="143">
        <v>132</v>
      </c>
    </row>
    <row r="6587" spans="1:1" x14ac:dyDescent="0.2">
      <c r="A6587" s="143">
        <v>50</v>
      </c>
    </row>
    <row r="6588" spans="1:1" x14ac:dyDescent="0.2">
      <c r="A6588" s="143">
        <v>144</v>
      </c>
    </row>
    <row r="6589" spans="1:1" x14ac:dyDescent="0.2">
      <c r="A6589" s="143">
        <v>417</v>
      </c>
    </row>
    <row r="6590" spans="1:1" x14ac:dyDescent="0.2">
      <c r="A6590" s="143">
        <v>14</v>
      </c>
    </row>
    <row r="6591" spans="1:1" x14ac:dyDescent="0.2">
      <c r="A6591" s="143">
        <v>126</v>
      </c>
    </row>
    <row r="6592" spans="1:1" x14ac:dyDescent="0.2">
      <c r="A6592" s="143">
        <v>150</v>
      </c>
    </row>
    <row r="6593" spans="1:1" x14ac:dyDescent="0.2">
      <c r="A6593" s="143">
        <v>584</v>
      </c>
    </row>
    <row r="6594" spans="1:1" x14ac:dyDescent="0.2">
      <c r="A6594" s="143">
        <v>174</v>
      </c>
    </row>
    <row r="6595" spans="1:1" x14ac:dyDescent="0.2">
      <c r="A6595" s="143">
        <v>186</v>
      </c>
    </row>
    <row r="6596" spans="1:1" x14ac:dyDescent="0.2">
      <c r="A6596" s="143">
        <v>384</v>
      </c>
    </row>
    <row r="6597" spans="1:1" x14ac:dyDescent="0.2">
      <c r="A6597" s="143">
        <v>2125</v>
      </c>
    </row>
    <row r="6598" spans="1:1" x14ac:dyDescent="0.2">
      <c r="A6598" s="143">
        <v>138</v>
      </c>
    </row>
    <row r="6599" spans="1:1" x14ac:dyDescent="0.2">
      <c r="A6599" s="143">
        <v>346</v>
      </c>
    </row>
    <row r="6600" spans="1:1" x14ac:dyDescent="0.2">
      <c r="A6600" s="143">
        <v>28</v>
      </c>
    </row>
    <row r="6601" spans="1:1" x14ac:dyDescent="0.2">
      <c r="A6601" s="143">
        <v>98</v>
      </c>
    </row>
    <row r="6602" spans="1:1" x14ac:dyDescent="0.2">
      <c r="A6602" s="143">
        <v>415</v>
      </c>
    </row>
    <row r="6603" spans="1:1" x14ac:dyDescent="0.2">
      <c r="A6603" s="143">
        <v>58</v>
      </c>
    </row>
    <row r="6604" spans="1:1" x14ac:dyDescent="0.2">
      <c r="A6604" s="143">
        <v>157</v>
      </c>
    </row>
    <row r="6605" spans="1:1" x14ac:dyDescent="0.2">
      <c r="A6605" s="143">
        <v>211</v>
      </c>
    </row>
    <row r="6606" spans="1:1" x14ac:dyDescent="0.2">
      <c r="A6606" s="143">
        <v>37</v>
      </c>
    </row>
    <row r="6607" spans="1:1" x14ac:dyDescent="0.2">
      <c r="A6607" s="143">
        <v>470</v>
      </c>
    </row>
    <row r="6608" spans="1:1" x14ac:dyDescent="0.2">
      <c r="A6608" s="143">
        <v>745</v>
      </c>
    </row>
    <row r="6609" spans="1:1" x14ac:dyDescent="0.2">
      <c r="A6609" s="143">
        <v>77</v>
      </c>
    </row>
    <row r="6610" spans="1:1" x14ac:dyDescent="0.2">
      <c r="A6610" s="143">
        <v>156</v>
      </c>
    </row>
    <row r="6611" spans="1:1" x14ac:dyDescent="0.2">
      <c r="A6611" s="143">
        <v>185</v>
      </c>
    </row>
    <row r="6612" spans="1:1" x14ac:dyDescent="0.2">
      <c r="A6612" s="143">
        <v>47</v>
      </c>
    </row>
    <row r="6613" spans="1:1" x14ac:dyDescent="0.2">
      <c r="A6613" s="143">
        <v>67</v>
      </c>
    </row>
    <row r="6614" spans="1:1" x14ac:dyDescent="0.2">
      <c r="A6614" s="143">
        <v>45</v>
      </c>
    </row>
    <row r="6615" spans="1:1" x14ac:dyDescent="0.2">
      <c r="A6615" s="143">
        <v>136</v>
      </c>
    </row>
    <row r="6616" spans="1:1" x14ac:dyDescent="0.2">
      <c r="A6616" s="143">
        <v>105</v>
      </c>
    </row>
    <row r="6617" spans="1:1" x14ac:dyDescent="0.2">
      <c r="A6617" s="143">
        <v>175</v>
      </c>
    </row>
    <row r="6618" spans="1:1" x14ac:dyDescent="0.2">
      <c r="A6618" s="143">
        <v>188</v>
      </c>
    </row>
    <row r="6619" spans="1:1" x14ac:dyDescent="0.2">
      <c r="A6619" s="143">
        <v>51</v>
      </c>
    </row>
    <row r="6620" spans="1:1" x14ac:dyDescent="0.2">
      <c r="A6620" s="143">
        <v>100</v>
      </c>
    </row>
    <row r="6621" spans="1:1" x14ac:dyDescent="0.2">
      <c r="A6621" s="143">
        <v>100</v>
      </c>
    </row>
    <row r="6622" spans="1:1" x14ac:dyDescent="0.2">
      <c r="A6622" s="143">
        <v>129</v>
      </c>
    </row>
    <row r="6623" spans="1:1" x14ac:dyDescent="0.2">
      <c r="A6623" s="143">
        <v>140</v>
      </c>
    </row>
    <row r="6624" spans="1:1" x14ac:dyDescent="0.2">
      <c r="A6624" s="143">
        <v>150</v>
      </c>
    </row>
    <row r="6625" spans="1:1" x14ac:dyDescent="0.2">
      <c r="A6625" s="143">
        <v>3089</v>
      </c>
    </row>
    <row r="6626" spans="1:1" x14ac:dyDescent="0.2">
      <c r="A6626" s="143">
        <v>50</v>
      </c>
    </row>
    <row r="6627" spans="1:1" x14ac:dyDescent="0.2">
      <c r="A6627" s="143">
        <v>384</v>
      </c>
    </row>
    <row r="6628" spans="1:1" x14ac:dyDescent="0.2">
      <c r="A6628" s="143">
        <v>599</v>
      </c>
    </row>
    <row r="6629" spans="1:1" x14ac:dyDescent="0.2">
      <c r="A6629" s="143">
        <v>3395</v>
      </c>
    </row>
    <row r="6630" spans="1:1" x14ac:dyDescent="0.2">
      <c r="A6630" s="143">
        <v>37</v>
      </c>
    </row>
    <row r="6631" spans="1:1" x14ac:dyDescent="0.2">
      <c r="A6631" s="143">
        <v>99</v>
      </c>
    </row>
    <row r="6632" spans="1:1" x14ac:dyDescent="0.2">
      <c r="A6632" s="143">
        <v>52</v>
      </c>
    </row>
    <row r="6633" spans="1:1" x14ac:dyDescent="0.2">
      <c r="A6633" s="143">
        <v>19</v>
      </c>
    </row>
    <row r="6634" spans="1:1" x14ac:dyDescent="0.2">
      <c r="A6634" s="143">
        <v>28</v>
      </c>
    </row>
    <row r="6635" spans="1:1" x14ac:dyDescent="0.2">
      <c r="A6635" s="143">
        <v>167</v>
      </c>
    </row>
    <row r="6636" spans="1:1" x14ac:dyDescent="0.2">
      <c r="A6636" s="143">
        <v>119</v>
      </c>
    </row>
    <row r="6637" spans="1:1" x14ac:dyDescent="0.2">
      <c r="A6637" s="143">
        <v>2340</v>
      </c>
    </row>
    <row r="6638" spans="1:1" x14ac:dyDescent="0.2">
      <c r="A6638" s="143">
        <v>82</v>
      </c>
    </row>
    <row r="6639" spans="1:1" x14ac:dyDescent="0.2">
      <c r="A6639" s="143">
        <v>52</v>
      </c>
    </row>
    <row r="6640" spans="1:1" x14ac:dyDescent="0.2">
      <c r="A6640" s="143">
        <v>185</v>
      </c>
    </row>
    <row r="6641" spans="1:1" x14ac:dyDescent="0.2">
      <c r="A6641" s="143">
        <v>56</v>
      </c>
    </row>
    <row r="6642" spans="1:1" x14ac:dyDescent="0.2">
      <c r="A6642" s="143">
        <v>120</v>
      </c>
    </row>
    <row r="6643" spans="1:1" x14ac:dyDescent="0.2">
      <c r="A6643" s="143">
        <v>53</v>
      </c>
    </row>
    <row r="6644" spans="1:1" x14ac:dyDescent="0.2">
      <c r="A6644" s="143">
        <v>229</v>
      </c>
    </row>
    <row r="6645" spans="1:1" x14ac:dyDescent="0.2">
      <c r="A6645" s="143">
        <v>33</v>
      </c>
    </row>
    <row r="6646" spans="1:1" x14ac:dyDescent="0.2">
      <c r="A6646" s="143">
        <v>86</v>
      </c>
    </row>
    <row r="6647" spans="1:1" x14ac:dyDescent="0.2">
      <c r="A6647" s="143">
        <v>87</v>
      </c>
    </row>
    <row r="6648" spans="1:1" x14ac:dyDescent="0.2">
      <c r="A6648" s="143">
        <v>71</v>
      </c>
    </row>
    <row r="6649" spans="1:1" x14ac:dyDescent="0.2">
      <c r="A6649" s="143">
        <v>177</v>
      </c>
    </row>
    <row r="6650" spans="1:1" x14ac:dyDescent="0.2">
      <c r="A6650" s="143">
        <v>400</v>
      </c>
    </row>
    <row r="6651" spans="1:1" x14ac:dyDescent="0.2">
      <c r="A6651" s="143">
        <v>489</v>
      </c>
    </row>
    <row r="6652" spans="1:1" x14ac:dyDescent="0.2">
      <c r="A6652" s="143">
        <v>185</v>
      </c>
    </row>
    <row r="6653" spans="1:1" x14ac:dyDescent="0.2">
      <c r="A6653" s="143">
        <v>122</v>
      </c>
    </row>
    <row r="6654" spans="1:1" x14ac:dyDescent="0.2">
      <c r="A6654" s="143">
        <v>75</v>
      </c>
    </row>
    <row r="6655" spans="1:1" x14ac:dyDescent="0.2">
      <c r="A6655" s="143">
        <v>361</v>
      </c>
    </row>
    <row r="6656" spans="1:1" x14ac:dyDescent="0.2">
      <c r="A6656" s="143">
        <v>50</v>
      </c>
    </row>
    <row r="6657" spans="1:1" x14ac:dyDescent="0.2">
      <c r="A6657" s="143">
        <v>78</v>
      </c>
    </row>
    <row r="6658" spans="1:1" x14ac:dyDescent="0.2">
      <c r="A6658" s="143">
        <v>494</v>
      </c>
    </row>
    <row r="6659" spans="1:1" x14ac:dyDescent="0.2">
      <c r="A6659" s="143">
        <v>100</v>
      </c>
    </row>
    <row r="6660" spans="1:1" x14ac:dyDescent="0.2">
      <c r="A6660" s="143">
        <v>70</v>
      </c>
    </row>
    <row r="6661" spans="1:1" x14ac:dyDescent="0.2">
      <c r="A6661" s="143">
        <v>96</v>
      </c>
    </row>
    <row r="6662" spans="1:1" x14ac:dyDescent="0.2">
      <c r="A6662" s="143">
        <v>286</v>
      </c>
    </row>
    <row r="6663" spans="1:1" x14ac:dyDescent="0.2">
      <c r="A6663" s="143">
        <v>375</v>
      </c>
    </row>
    <row r="6664" spans="1:1" x14ac:dyDescent="0.2">
      <c r="A6664" s="143">
        <v>167</v>
      </c>
    </row>
    <row r="6665" spans="1:1" x14ac:dyDescent="0.2">
      <c r="A6665" s="143">
        <v>57</v>
      </c>
    </row>
    <row r="6666" spans="1:1" x14ac:dyDescent="0.2">
      <c r="A6666" s="143">
        <v>103</v>
      </c>
    </row>
    <row r="6667" spans="1:1" x14ac:dyDescent="0.2">
      <c r="A6667" s="143">
        <v>15</v>
      </c>
    </row>
    <row r="6668" spans="1:1" x14ac:dyDescent="0.2">
      <c r="A6668" s="143">
        <v>93</v>
      </c>
    </row>
    <row r="6669" spans="1:1" x14ac:dyDescent="0.2">
      <c r="A6669" s="143">
        <v>70</v>
      </c>
    </row>
    <row r="6670" spans="1:1" x14ac:dyDescent="0.2">
      <c r="A6670" s="143">
        <v>56</v>
      </c>
    </row>
    <row r="6671" spans="1:1" x14ac:dyDescent="0.2">
      <c r="A6671" s="143">
        <v>200</v>
      </c>
    </row>
    <row r="6672" spans="1:1" x14ac:dyDescent="0.2">
      <c r="A6672" s="143">
        <v>182</v>
      </c>
    </row>
    <row r="6673" spans="1:1" x14ac:dyDescent="0.2">
      <c r="A6673" s="143">
        <v>228</v>
      </c>
    </row>
    <row r="6674" spans="1:1" x14ac:dyDescent="0.2">
      <c r="A6674" s="143">
        <v>126</v>
      </c>
    </row>
    <row r="6675" spans="1:1" x14ac:dyDescent="0.2">
      <c r="A6675" s="143">
        <v>442</v>
      </c>
    </row>
    <row r="6676" spans="1:1" x14ac:dyDescent="0.2">
      <c r="A6676" s="143">
        <v>119</v>
      </c>
    </row>
    <row r="6677" spans="1:1" x14ac:dyDescent="0.2">
      <c r="A6677" s="143">
        <v>248</v>
      </c>
    </row>
    <row r="6678" spans="1:1" x14ac:dyDescent="0.2">
      <c r="A6678" s="143">
        <v>400</v>
      </c>
    </row>
    <row r="6679" spans="1:1" x14ac:dyDescent="0.2">
      <c r="A6679" s="143">
        <v>207</v>
      </c>
    </row>
    <row r="6680" spans="1:1" x14ac:dyDescent="0.2">
      <c r="A6680" s="143">
        <v>108</v>
      </c>
    </row>
    <row r="6681" spans="1:1" x14ac:dyDescent="0.2">
      <c r="A6681" s="143">
        <v>85</v>
      </c>
    </row>
    <row r="6682" spans="1:1" x14ac:dyDescent="0.2">
      <c r="A6682" s="143">
        <v>74</v>
      </c>
    </row>
    <row r="6683" spans="1:1" x14ac:dyDescent="0.2">
      <c r="A6683" s="143">
        <v>87</v>
      </c>
    </row>
    <row r="6684" spans="1:1" x14ac:dyDescent="0.2">
      <c r="A6684" s="143">
        <v>30</v>
      </c>
    </row>
    <row r="6685" spans="1:1" x14ac:dyDescent="0.2">
      <c r="A6685" s="143">
        <v>203</v>
      </c>
    </row>
    <row r="6686" spans="1:1" x14ac:dyDescent="0.2">
      <c r="A6686" s="143">
        <v>16</v>
      </c>
    </row>
    <row r="6687" spans="1:1" x14ac:dyDescent="0.2">
      <c r="A6687" s="143">
        <v>33</v>
      </c>
    </row>
    <row r="6688" spans="1:1" x14ac:dyDescent="0.2">
      <c r="A6688" s="143">
        <v>345</v>
      </c>
    </row>
    <row r="6689" spans="1:1" x14ac:dyDescent="0.2">
      <c r="A6689" s="143">
        <v>51</v>
      </c>
    </row>
    <row r="6690" spans="1:1" x14ac:dyDescent="0.2">
      <c r="A6690" s="143">
        <v>140</v>
      </c>
    </row>
    <row r="6691" spans="1:1" x14ac:dyDescent="0.2">
      <c r="A6691" s="143">
        <v>200</v>
      </c>
    </row>
    <row r="6692" spans="1:1" x14ac:dyDescent="0.2">
      <c r="A6692" s="143">
        <v>243</v>
      </c>
    </row>
    <row r="6693" spans="1:1" x14ac:dyDescent="0.2">
      <c r="A6693" s="143">
        <v>50</v>
      </c>
    </row>
    <row r="6694" spans="1:1" x14ac:dyDescent="0.2">
      <c r="A6694" s="143">
        <v>1760</v>
      </c>
    </row>
    <row r="6695" spans="1:1" x14ac:dyDescent="0.2">
      <c r="A6695" s="143">
        <v>79</v>
      </c>
    </row>
    <row r="6696" spans="1:1" x14ac:dyDescent="0.2">
      <c r="A6696" s="143">
        <v>84</v>
      </c>
    </row>
    <row r="6697" spans="1:1" x14ac:dyDescent="0.2">
      <c r="A6697" s="143">
        <v>127</v>
      </c>
    </row>
    <row r="6698" spans="1:1" x14ac:dyDescent="0.2">
      <c r="A6698" s="143">
        <v>406</v>
      </c>
    </row>
    <row r="6699" spans="1:1" x14ac:dyDescent="0.2">
      <c r="A6699" s="143">
        <v>193</v>
      </c>
    </row>
    <row r="6700" spans="1:1" x14ac:dyDescent="0.2">
      <c r="A6700" s="143">
        <v>449</v>
      </c>
    </row>
    <row r="6701" spans="1:1" x14ac:dyDescent="0.2">
      <c r="A6701" s="143">
        <v>84</v>
      </c>
    </row>
    <row r="6702" spans="1:1" x14ac:dyDescent="0.2">
      <c r="A6702" s="143">
        <v>466</v>
      </c>
    </row>
    <row r="6703" spans="1:1" x14ac:dyDescent="0.2">
      <c r="A6703" s="143">
        <v>415</v>
      </c>
    </row>
    <row r="6704" spans="1:1" x14ac:dyDescent="0.2">
      <c r="A6704" s="143">
        <v>135</v>
      </c>
    </row>
    <row r="6705" spans="1:1" x14ac:dyDescent="0.2">
      <c r="A6705" s="143">
        <v>338</v>
      </c>
    </row>
    <row r="6706" spans="1:1" x14ac:dyDescent="0.2">
      <c r="A6706" s="143">
        <v>340</v>
      </c>
    </row>
    <row r="6707" spans="1:1" x14ac:dyDescent="0.2">
      <c r="A6707" s="143">
        <v>165</v>
      </c>
    </row>
    <row r="6708" spans="1:1" x14ac:dyDescent="0.2">
      <c r="A6708" s="143">
        <v>86</v>
      </c>
    </row>
    <row r="6709" spans="1:1" x14ac:dyDescent="0.2">
      <c r="A6709" s="143">
        <v>86</v>
      </c>
    </row>
    <row r="6710" spans="1:1" x14ac:dyDescent="0.2">
      <c r="A6710" s="143">
        <v>1560</v>
      </c>
    </row>
    <row r="6711" spans="1:1" x14ac:dyDescent="0.2">
      <c r="A6711" s="143">
        <v>122</v>
      </c>
    </row>
    <row r="6712" spans="1:1" x14ac:dyDescent="0.2">
      <c r="A6712" s="143">
        <v>204</v>
      </c>
    </row>
    <row r="6713" spans="1:1" x14ac:dyDescent="0.2">
      <c r="A6713" s="143">
        <v>443</v>
      </c>
    </row>
    <row r="6714" spans="1:1" x14ac:dyDescent="0.2">
      <c r="A6714" s="143">
        <v>24</v>
      </c>
    </row>
    <row r="6715" spans="1:1" x14ac:dyDescent="0.2">
      <c r="A6715" s="143">
        <v>422</v>
      </c>
    </row>
    <row r="6716" spans="1:1" x14ac:dyDescent="0.2">
      <c r="A6716" s="143">
        <v>54</v>
      </c>
    </row>
    <row r="6717" spans="1:1" x14ac:dyDescent="0.2">
      <c r="A6717" s="143">
        <v>270</v>
      </c>
    </row>
    <row r="6718" spans="1:1" x14ac:dyDescent="0.2">
      <c r="A6718" s="143">
        <v>16</v>
      </c>
    </row>
    <row r="6719" spans="1:1" x14ac:dyDescent="0.2">
      <c r="A6719" s="143">
        <v>110</v>
      </c>
    </row>
    <row r="6720" spans="1:1" x14ac:dyDescent="0.2">
      <c r="A6720" s="143">
        <v>370</v>
      </c>
    </row>
    <row r="6721" spans="1:1" x14ac:dyDescent="0.2">
      <c r="A6721" s="143">
        <v>393</v>
      </c>
    </row>
    <row r="6722" spans="1:1" x14ac:dyDescent="0.2">
      <c r="A6722" s="143">
        <v>496</v>
      </c>
    </row>
    <row r="6723" spans="1:1" x14ac:dyDescent="0.2">
      <c r="A6723" s="143">
        <v>94</v>
      </c>
    </row>
    <row r="6724" spans="1:1" x14ac:dyDescent="0.2">
      <c r="A6724" s="143">
        <v>425</v>
      </c>
    </row>
    <row r="6725" spans="1:1" x14ac:dyDescent="0.2">
      <c r="A6725" s="143">
        <v>474</v>
      </c>
    </row>
    <row r="6726" spans="1:1" x14ac:dyDescent="0.2">
      <c r="A6726" s="143">
        <v>54</v>
      </c>
    </row>
    <row r="6727" spans="1:1" x14ac:dyDescent="0.2">
      <c r="A6727" s="143">
        <v>114</v>
      </c>
    </row>
    <row r="6728" spans="1:1" x14ac:dyDescent="0.2">
      <c r="A6728" s="143">
        <v>303</v>
      </c>
    </row>
    <row r="6729" spans="1:1" x14ac:dyDescent="0.2">
      <c r="A6729" s="143">
        <v>351</v>
      </c>
    </row>
    <row r="6730" spans="1:1" x14ac:dyDescent="0.2">
      <c r="A6730" s="143">
        <v>84</v>
      </c>
    </row>
    <row r="6731" spans="1:1" x14ac:dyDescent="0.2">
      <c r="A6731" s="143">
        <v>11</v>
      </c>
    </row>
    <row r="6732" spans="1:1" x14ac:dyDescent="0.2">
      <c r="A6732" s="143">
        <v>54</v>
      </c>
    </row>
    <row r="6733" spans="1:1" x14ac:dyDescent="0.2">
      <c r="A6733" s="143">
        <v>391</v>
      </c>
    </row>
    <row r="6734" spans="1:1" x14ac:dyDescent="0.2">
      <c r="A6734" s="143">
        <v>90</v>
      </c>
    </row>
    <row r="6735" spans="1:1" x14ac:dyDescent="0.2">
      <c r="A6735" s="143">
        <v>421</v>
      </c>
    </row>
    <row r="6736" spans="1:1" x14ac:dyDescent="0.2">
      <c r="A6736" s="143">
        <v>623</v>
      </c>
    </row>
    <row r="6737" spans="1:1" x14ac:dyDescent="0.2">
      <c r="A6737" s="143">
        <v>120</v>
      </c>
    </row>
    <row r="6738" spans="1:1" x14ac:dyDescent="0.2">
      <c r="A6738" s="143">
        <v>256</v>
      </c>
    </row>
    <row r="6739" spans="1:1" x14ac:dyDescent="0.2">
      <c r="A6739" s="143">
        <v>325</v>
      </c>
    </row>
    <row r="6740" spans="1:1" x14ac:dyDescent="0.2">
      <c r="A6740" s="143">
        <v>92</v>
      </c>
    </row>
    <row r="6741" spans="1:1" x14ac:dyDescent="0.2">
      <c r="A6741" s="143">
        <v>437</v>
      </c>
    </row>
    <row r="6742" spans="1:1" x14ac:dyDescent="0.2">
      <c r="A6742" s="143">
        <v>254</v>
      </c>
    </row>
    <row r="6743" spans="1:1" x14ac:dyDescent="0.2">
      <c r="A6743" s="143">
        <v>79</v>
      </c>
    </row>
    <row r="6744" spans="1:1" x14ac:dyDescent="0.2">
      <c r="A6744" s="143">
        <v>121</v>
      </c>
    </row>
    <row r="6745" spans="1:1" x14ac:dyDescent="0.2">
      <c r="A6745" s="143">
        <v>241</v>
      </c>
    </row>
    <row r="6746" spans="1:1" x14ac:dyDescent="0.2">
      <c r="A6746" s="143">
        <v>260</v>
      </c>
    </row>
    <row r="6747" spans="1:1" x14ac:dyDescent="0.2">
      <c r="A6747" s="143">
        <v>62</v>
      </c>
    </row>
    <row r="6748" spans="1:1" x14ac:dyDescent="0.2">
      <c r="A6748" s="143">
        <v>400</v>
      </c>
    </row>
    <row r="6749" spans="1:1" x14ac:dyDescent="0.2">
      <c r="A6749" s="143">
        <v>88</v>
      </c>
    </row>
    <row r="6750" spans="1:1" x14ac:dyDescent="0.2">
      <c r="A6750" s="143">
        <v>380</v>
      </c>
    </row>
    <row r="6751" spans="1:1" x14ac:dyDescent="0.2">
      <c r="A6751" s="143">
        <v>31</v>
      </c>
    </row>
    <row r="6752" spans="1:1" x14ac:dyDescent="0.2">
      <c r="A6752" s="143">
        <v>84</v>
      </c>
    </row>
    <row r="6753" spans="1:1" x14ac:dyDescent="0.2">
      <c r="A6753" s="143">
        <v>156</v>
      </c>
    </row>
    <row r="6754" spans="1:1" x14ac:dyDescent="0.2">
      <c r="A6754" s="143">
        <v>110</v>
      </c>
    </row>
    <row r="6755" spans="1:1" x14ac:dyDescent="0.2">
      <c r="A6755" s="143">
        <v>121</v>
      </c>
    </row>
    <row r="6756" spans="1:1" x14ac:dyDescent="0.2">
      <c r="A6756" s="143">
        <v>238</v>
      </c>
    </row>
    <row r="6757" spans="1:1" x14ac:dyDescent="0.2">
      <c r="A6757" s="143">
        <v>57</v>
      </c>
    </row>
    <row r="6758" spans="1:1" x14ac:dyDescent="0.2">
      <c r="A6758" s="143">
        <v>364</v>
      </c>
    </row>
    <row r="6759" spans="1:1" x14ac:dyDescent="0.2">
      <c r="A6759" s="143">
        <v>4</v>
      </c>
    </row>
    <row r="6760" spans="1:1" x14ac:dyDescent="0.2">
      <c r="A6760" s="143">
        <v>83</v>
      </c>
    </row>
    <row r="6761" spans="1:1" x14ac:dyDescent="0.2">
      <c r="A6761" s="143">
        <v>90</v>
      </c>
    </row>
    <row r="6762" spans="1:1" x14ac:dyDescent="0.2">
      <c r="A6762" s="143">
        <v>178</v>
      </c>
    </row>
    <row r="6763" spans="1:1" x14ac:dyDescent="0.2">
      <c r="A6763" s="143">
        <v>327</v>
      </c>
    </row>
    <row r="6764" spans="1:1" x14ac:dyDescent="0.2">
      <c r="A6764" s="143">
        <v>150</v>
      </c>
    </row>
    <row r="6765" spans="1:1" x14ac:dyDescent="0.2">
      <c r="A6765" s="143">
        <v>426</v>
      </c>
    </row>
    <row r="6766" spans="1:1" x14ac:dyDescent="0.2">
      <c r="A6766" s="143">
        <v>6</v>
      </c>
    </row>
    <row r="6767" spans="1:1" x14ac:dyDescent="0.2">
      <c r="A6767" s="143">
        <v>480</v>
      </c>
    </row>
    <row r="6768" spans="1:1" x14ac:dyDescent="0.2">
      <c r="A6768" s="143">
        <v>2069</v>
      </c>
    </row>
    <row r="6769" spans="1:1" x14ac:dyDescent="0.2">
      <c r="A6769" s="143">
        <v>56</v>
      </c>
    </row>
    <row r="6770" spans="1:1" x14ac:dyDescent="0.2">
      <c r="A6770" s="143">
        <v>93</v>
      </c>
    </row>
    <row r="6771" spans="1:1" x14ac:dyDescent="0.2">
      <c r="A6771" s="143">
        <v>498</v>
      </c>
    </row>
    <row r="6772" spans="1:1" x14ac:dyDescent="0.2">
      <c r="A6772" s="143">
        <v>238</v>
      </c>
    </row>
    <row r="6773" spans="1:1" x14ac:dyDescent="0.2">
      <c r="A6773" s="143">
        <v>330</v>
      </c>
    </row>
    <row r="6774" spans="1:1" x14ac:dyDescent="0.2">
      <c r="A6774" s="143">
        <v>89</v>
      </c>
    </row>
    <row r="6775" spans="1:1" x14ac:dyDescent="0.2">
      <c r="A6775" s="143">
        <v>2184</v>
      </c>
    </row>
    <row r="6776" spans="1:1" x14ac:dyDescent="0.2">
      <c r="A6776" s="143">
        <v>128</v>
      </c>
    </row>
    <row r="6777" spans="1:1" x14ac:dyDescent="0.2">
      <c r="A6777" s="143">
        <v>72</v>
      </c>
    </row>
    <row r="6778" spans="1:1" x14ac:dyDescent="0.2">
      <c r="A6778" s="143">
        <v>89</v>
      </c>
    </row>
    <row r="6779" spans="1:1" x14ac:dyDescent="0.2">
      <c r="A6779" s="143">
        <v>164</v>
      </c>
    </row>
    <row r="6780" spans="1:1" x14ac:dyDescent="0.2">
      <c r="A6780" s="143">
        <v>101</v>
      </c>
    </row>
    <row r="6781" spans="1:1" x14ac:dyDescent="0.2">
      <c r="A6781" s="143">
        <v>185</v>
      </c>
    </row>
    <row r="6782" spans="1:1" x14ac:dyDescent="0.2">
      <c r="A6782" s="143">
        <v>43</v>
      </c>
    </row>
    <row r="6783" spans="1:1" x14ac:dyDescent="0.2">
      <c r="A6783" s="143">
        <v>404</v>
      </c>
    </row>
    <row r="6784" spans="1:1" x14ac:dyDescent="0.2">
      <c r="A6784" s="143">
        <v>434</v>
      </c>
    </row>
    <row r="6785" spans="1:1" x14ac:dyDescent="0.2">
      <c r="A6785" s="143">
        <v>87</v>
      </c>
    </row>
    <row r="6786" spans="1:1" x14ac:dyDescent="0.2">
      <c r="A6786" s="143">
        <v>89</v>
      </c>
    </row>
    <row r="6787" spans="1:1" x14ac:dyDescent="0.2">
      <c r="A6787" s="143">
        <v>365</v>
      </c>
    </row>
    <row r="6788" spans="1:1" x14ac:dyDescent="0.2">
      <c r="A6788" s="143">
        <v>191</v>
      </c>
    </row>
    <row r="6789" spans="1:1" x14ac:dyDescent="0.2">
      <c r="A6789" s="143">
        <v>56</v>
      </c>
    </row>
    <row r="6790" spans="1:1" x14ac:dyDescent="0.2">
      <c r="A6790" s="143">
        <v>67</v>
      </c>
    </row>
    <row r="6791" spans="1:1" x14ac:dyDescent="0.2">
      <c r="A6791" s="143">
        <v>405</v>
      </c>
    </row>
    <row r="6792" spans="1:1" x14ac:dyDescent="0.2">
      <c r="A6792" s="143">
        <v>422</v>
      </c>
    </row>
    <row r="6793" spans="1:1" x14ac:dyDescent="0.2">
      <c r="A6793" s="143">
        <v>492</v>
      </c>
    </row>
    <row r="6794" spans="1:1" x14ac:dyDescent="0.2">
      <c r="A6794" s="143">
        <v>2911</v>
      </c>
    </row>
    <row r="6795" spans="1:1" x14ac:dyDescent="0.2">
      <c r="A6795" s="143">
        <v>336</v>
      </c>
    </row>
    <row r="6796" spans="1:1" x14ac:dyDescent="0.2">
      <c r="A6796" s="143">
        <v>81</v>
      </c>
    </row>
    <row r="6797" spans="1:1" x14ac:dyDescent="0.2">
      <c r="A6797" s="143">
        <v>405</v>
      </c>
    </row>
    <row r="6798" spans="1:1" x14ac:dyDescent="0.2">
      <c r="A6798" s="143">
        <v>1</v>
      </c>
    </row>
    <row r="6799" spans="1:1" x14ac:dyDescent="0.2">
      <c r="A6799" s="143">
        <v>4</v>
      </c>
    </row>
    <row r="6800" spans="1:1" x14ac:dyDescent="0.2">
      <c r="A6800" s="143">
        <v>74</v>
      </c>
    </row>
    <row r="6801" spans="1:1" x14ac:dyDescent="0.2">
      <c r="A6801" s="143">
        <v>290</v>
      </c>
    </row>
    <row r="6802" spans="1:1" x14ac:dyDescent="0.2">
      <c r="A6802" s="143">
        <v>192</v>
      </c>
    </row>
    <row r="6803" spans="1:1" x14ac:dyDescent="0.2">
      <c r="A6803" s="143">
        <v>20</v>
      </c>
    </row>
    <row r="6804" spans="1:1" x14ac:dyDescent="0.2">
      <c r="A6804" s="143">
        <v>15</v>
      </c>
    </row>
    <row r="6805" spans="1:1" x14ac:dyDescent="0.2">
      <c r="A6805" s="143">
        <v>379</v>
      </c>
    </row>
    <row r="6806" spans="1:1" x14ac:dyDescent="0.2">
      <c r="A6806" s="143">
        <v>415</v>
      </c>
    </row>
    <row r="6807" spans="1:1" x14ac:dyDescent="0.2">
      <c r="A6807" s="143">
        <v>106</v>
      </c>
    </row>
    <row r="6808" spans="1:1" x14ac:dyDescent="0.2">
      <c r="A6808" s="143">
        <v>443</v>
      </c>
    </row>
    <row r="6809" spans="1:1" x14ac:dyDescent="0.2">
      <c r="A6809" s="143">
        <v>90</v>
      </c>
    </row>
    <row r="6810" spans="1:1" x14ac:dyDescent="0.2">
      <c r="A6810" s="143">
        <v>76</v>
      </c>
    </row>
    <row r="6811" spans="1:1" x14ac:dyDescent="0.2">
      <c r="A6811" s="143">
        <v>496</v>
      </c>
    </row>
    <row r="6812" spans="1:1" x14ac:dyDescent="0.2">
      <c r="A6812" s="143">
        <v>129</v>
      </c>
    </row>
    <row r="6813" spans="1:1" x14ac:dyDescent="0.2">
      <c r="A6813" s="143">
        <v>63</v>
      </c>
    </row>
    <row r="6814" spans="1:1" x14ac:dyDescent="0.2">
      <c r="A6814" s="143">
        <v>189</v>
      </c>
    </row>
    <row r="6815" spans="1:1" x14ac:dyDescent="0.2">
      <c r="A6815" s="143">
        <v>143</v>
      </c>
    </row>
    <row r="6816" spans="1:1" x14ac:dyDescent="0.2">
      <c r="A6816" s="143">
        <v>58</v>
      </c>
    </row>
    <row r="6817" spans="1:1" x14ac:dyDescent="0.2">
      <c r="A6817" s="143">
        <v>67</v>
      </c>
    </row>
    <row r="6818" spans="1:1" x14ac:dyDescent="0.2">
      <c r="A6818" s="143">
        <v>122</v>
      </c>
    </row>
    <row r="6819" spans="1:1" x14ac:dyDescent="0.2">
      <c r="A6819" s="143">
        <v>146</v>
      </c>
    </row>
    <row r="6820" spans="1:1" x14ac:dyDescent="0.2">
      <c r="A6820" s="143">
        <v>181</v>
      </c>
    </row>
    <row r="6821" spans="1:1" x14ac:dyDescent="0.2">
      <c r="A6821" s="143">
        <v>389</v>
      </c>
    </row>
    <row r="6822" spans="1:1" x14ac:dyDescent="0.2">
      <c r="A6822" s="143">
        <v>142</v>
      </c>
    </row>
    <row r="6823" spans="1:1" x14ac:dyDescent="0.2">
      <c r="A6823" s="143">
        <v>567</v>
      </c>
    </row>
    <row r="6824" spans="1:1" x14ac:dyDescent="0.2">
      <c r="A6824" s="143">
        <v>36</v>
      </c>
    </row>
    <row r="6825" spans="1:1" x14ac:dyDescent="0.2">
      <c r="A6825" s="143">
        <v>137</v>
      </c>
    </row>
    <row r="6826" spans="1:1" x14ac:dyDescent="0.2">
      <c r="A6826" s="143">
        <v>77</v>
      </c>
    </row>
    <row r="6827" spans="1:1" x14ac:dyDescent="0.2">
      <c r="A6827" s="143">
        <v>186</v>
      </c>
    </row>
    <row r="6828" spans="1:1" x14ac:dyDescent="0.2">
      <c r="A6828" s="143">
        <v>56</v>
      </c>
    </row>
    <row r="6829" spans="1:1" x14ac:dyDescent="0.2">
      <c r="A6829" s="143">
        <v>74</v>
      </c>
    </row>
    <row r="6830" spans="1:1" x14ac:dyDescent="0.2">
      <c r="A6830" s="143">
        <v>4</v>
      </c>
    </row>
    <row r="6831" spans="1:1" x14ac:dyDescent="0.2">
      <c r="A6831" s="143">
        <v>80</v>
      </c>
    </row>
    <row r="6832" spans="1:1" x14ac:dyDescent="0.2">
      <c r="A6832" s="143">
        <v>30</v>
      </c>
    </row>
    <row r="6833" spans="1:1" x14ac:dyDescent="0.2">
      <c r="A6833" s="143">
        <v>146</v>
      </c>
    </row>
    <row r="6834" spans="1:1" x14ac:dyDescent="0.2">
      <c r="A6834" s="143">
        <v>480</v>
      </c>
    </row>
    <row r="6835" spans="1:1" x14ac:dyDescent="0.2">
      <c r="A6835" s="143">
        <v>67</v>
      </c>
    </row>
    <row r="6836" spans="1:1" x14ac:dyDescent="0.2">
      <c r="A6836" s="143">
        <v>69</v>
      </c>
    </row>
    <row r="6837" spans="1:1" x14ac:dyDescent="0.2">
      <c r="A6837" s="143">
        <v>4</v>
      </c>
    </row>
    <row r="6838" spans="1:1" x14ac:dyDescent="0.2">
      <c r="A6838" s="143">
        <v>362</v>
      </c>
    </row>
    <row r="6839" spans="1:1" x14ac:dyDescent="0.2">
      <c r="A6839" s="143">
        <v>821</v>
      </c>
    </row>
    <row r="6840" spans="1:1" x14ac:dyDescent="0.2">
      <c r="A6840" s="143">
        <v>88</v>
      </c>
    </row>
    <row r="6841" spans="1:1" x14ac:dyDescent="0.2">
      <c r="A6841" s="143">
        <v>97</v>
      </c>
    </row>
    <row r="6842" spans="1:1" x14ac:dyDescent="0.2">
      <c r="A6842" s="143">
        <v>437</v>
      </c>
    </row>
    <row r="6843" spans="1:1" x14ac:dyDescent="0.2">
      <c r="A6843" s="143">
        <v>171</v>
      </c>
    </row>
    <row r="6844" spans="1:1" x14ac:dyDescent="0.2">
      <c r="A6844" s="143">
        <v>139</v>
      </c>
    </row>
    <row r="6845" spans="1:1" x14ac:dyDescent="0.2">
      <c r="A6845" s="143">
        <v>448</v>
      </c>
    </row>
    <row r="6846" spans="1:1" x14ac:dyDescent="0.2">
      <c r="A6846" s="143">
        <v>1172</v>
      </c>
    </row>
    <row r="6847" spans="1:1" x14ac:dyDescent="0.2">
      <c r="A6847" s="143">
        <v>332</v>
      </c>
    </row>
    <row r="6848" spans="1:1" x14ac:dyDescent="0.2">
      <c r="A6848" s="143">
        <v>380</v>
      </c>
    </row>
    <row r="6849" spans="1:1" x14ac:dyDescent="0.2">
      <c r="A6849" s="143">
        <v>50</v>
      </c>
    </row>
    <row r="6850" spans="1:1" x14ac:dyDescent="0.2">
      <c r="A6850" s="143">
        <v>168</v>
      </c>
    </row>
    <row r="6851" spans="1:1" x14ac:dyDescent="0.2">
      <c r="A6851" s="143">
        <v>513</v>
      </c>
    </row>
    <row r="6852" spans="1:1" x14ac:dyDescent="0.2">
      <c r="A6852" s="143">
        <v>84</v>
      </c>
    </row>
    <row r="6853" spans="1:1" x14ac:dyDescent="0.2">
      <c r="A6853" s="143">
        <v>94</v>
      </c>
    </row>
    <row r="6854" spans="1:1" x14ac:dyDescent="0.2">
      <c r="A6854" s="143">
        <v>4</v>
      </c>
    </row>
    <row r="6855" spans="1:1" x14ac:dyDescent="0.2">
      <c r="A6855" s="143">
        <v>66</v>
      </c>
    </row>
    <row r="6856" spans="1:1" x14ac:dyDescent="0.2">
      <c r="A6856" s="143">
        <v>404</v>
      </c>
    </row>
    <row r="6857" spans="1:1" x14ac:dyDescent="0.2">
      <c r="A6857" s="143">
        <v>413</v>
      </c>
    </row>
    <row r="6858" spans="1:1" x14ac:dyDescent="0.2">
      <c r="A6858" s="143">
        <v>96</v>
      </c>
    </row>
    <row r="6859" spans="1:1" x14ac:dyDescent="0.2">
      <c r="A6859" s="143">
        <v>239</v>
      </c>
    </row>
    <row r="6860" spans="1:1" x14ac:dyDescent="0.2">
      <c r="A6860" s="143">
        <v>65</v>
      </c>
    </row>
    <row r="6861" spans="1:1" x14ac:dyDescent="0.2">
      <c r="A6861" s="143">
        <v>142</v>
      </c>
    </row>
    <row r="6862" spans="1:1" x14ac:dyDescent="0.2">
      <c r="A6862" s="143">
        <v>440</v>
      </c>
    </row>
    <row r="6863" spans="1:1" x14ac:dyDescent="0.2">
      <c r="A6863" s="143">
        <v>93</v>
      </c>
    </row>
    <row r="6864" spans="1:1" x14ac:dyDescent="0.2">
      <c r="A6864" s="143">
        <v>43</v>
      </c>
    </row>
    <row r="6865" spans="1:1" x14ac:dyDescent="0.2">
      <c r="A6865" s="143">
        <v>201</v>
      </c>
    </row>
    <row r="6866" spans="1:1" x14ac:dyDescent="0.2">
      <c r="A6866" s="143">
        <v>283</v>
      </c>
    </row>
    <row r="6867" spans="1:1" x14ac:dyDescent="0.2">
      <c r="A6867" s="143">
        <v>360</v>
      </c>
    </row>
    <row r="6868" spans="1:1" x14ac:dyDescent="0.2">
      <c r="A6868" s="143">
        <v>342</v>
      </c>
    </row>
    <row r="6869" spans="1:1" x14ac:dyDescent="0.2">
      <c r="A6869" s="143">
        <v>439</v>
      </c>
    </row>
    <row r="6870" spans="1:1" x14ac:dyDescent="0.2">
      <c r="A6870" s="143">
        <v>51</v>
      </c>
    </row>
    <row r="6871" spans="1:1" x14ac:dyDescent="0.2">
      <c r="A6871" s="143">
        <v>169</v>
      </c>
    </row>
    <row r="6872" spans="1:1" x14ac:dyDescent="0.2">
      <c r="A6872" s="143">
        <v>388</v>
      </c>
    </row>
    <row r="6873" spans="1:1" x14ac:dyDescent="0.2">
      <c r="A6873" s="143">
        <v>79</v>
      </c>
    </row>
    <row r="6874" spans="1:1" x14ac:dyDescent="0.2">
      <c r="A6874" s="143">
        <v>145</v>
      </c>
    </row>
    <row r="6875" spans="1:1" x14ac:dyDescent="0.2">
      <c r="A6875" s="143">
        <v>326</v>
      </c>
    </row>
    <row r="6876" spans="1:1" x14ac:dyDescent="0.2">
      <c r="A6876" s="143">
        <v>64</v>
      </c>
    </row>
    <row r="6877" spans="1:1" x14ac:dyDescent="0.2">
      <c r="A6877" s="143">
        <v>166</v>
      </c>
    </row>
    <row r="6878" spans="1:1" x14ac:dyDescent="0.2">
      <c r="A6878" s="143">
        <v>3580</v>
      </c>
    </row>
    <row r="6879" spans="1:1" x14ac:dyDescent="0.2">
      <c r="A6879" s="143">
        <v>174</v>
      </c>
    </row>
    <row r="6880" spans="1:1" x14ac:dyDescent="0.2">
      <c r="A6880" s="143">
        <v>435</v>
      </c>
    </row>
    <row r="6881" spans="1:1" x14ac:dyDescent="0.2">
      <c r="A6881" s="143">
        <v>113</v>
      </c>
    </row>
    <row r="6882" spans="1:1" x14ac:dyDescent="0.2">
      <c r="A6882" s="143">
        <v>469</v>
      </c>
    </row>
    <row r="6883" spans="1:1" x14ac:dyDescent="0.2">
      <c r="A6883" s="143">
        <v>50</v>
      </c>
    </row>
    <row r="6884" spans="1:1" x14ac:dyDescent="0.2">
      <c r="A6884" s="143">
        <v>57</v>
      </c>
    </row>
    <row r="6885" spans="1:1" x14ac:dyDescent="0.2">
      <c r="A6885" s="143">
        <v>74</v>
      </c>
    </row>
    <row r="6886" spans="1:1" x14ac:dyDescent="0.2">
      <c r="A6886" s="143">
        <v>592</v>
      </c>
    </row>
    <row r="6887" spans="1:1" x14ac:dyDescent="0.2">
      <c r="A6887" s="143">
        <v>97</v>
      </c>
    </row>
    <row r="6888" spans="1:1" x14ac:dyDescent="0.2">
      <c r="A6888" s="143">
        <v>49</v>
      </c>
    </row>
    <row r="6889" spans="1:1" x14ac:dyDescent="0.2">
      <c r="A6889" s="143">
        <v>10</v>
      </c>
    </row>
    <row r="6890" spans="1:1" x14ac:dyDescent="0.2">
      <c r="A6890" s="143">
        <v>481</v>
      </c>
    </row>
    <row r="6891" spans="1:1" x14ac:dyDescent="0.2">
      <c r="A6891" s="143">
        <v>91</v>
      </c>
    </row>
    <row r="6892" spans="1:1" x14ac:dyDescent="0.2">
      <c r="A6892" s="143">
        <v>451</v>
      </c>
    </row>
    <row r="6893" spans="1:1" x14ac:dyDescent="0.2">
      <c r="A6893" s="143">
        <v>58</v>
      </c>
    </row>
    <row r="6894" spans="1:1" x14ac:dyDescent="0.2">
      <c r="A6894" s="143">
        <v>169</v>
      </c>
    </row>
    <row r="6895" spans="1:1" x14ac:dyDescent="0.2">
      <c r="A6895" s="143">
        <v>147</v>
      </c>
    </row>
    <row r="6896" spans="1:1" x14ac:dyDescent="0.2">
      <c r="A6896" s="143">
        <v>137</v>
      </c>
    </row>
    <row r="6897" spans="1:1" x14ac:dyDescent="0.2">
      <c r="A6897" s="143">
        <v>38</v>
      </c>
    </row>
    <row r="6898" spans="1:1" x14ac:dyDescent="0.2">
      <c r="A6898" s="143">
        <v>65</v>
      </c>
    </row>
    <row r="6899" spans="1:1" x14ac:dyDescent="0.2">
      <c r="A6899" s="143">
        <v>379</v>
      </c>
    </row>
    <row r="6900" spans="1:1" x14ac:dyDescent="0.2">
      <c r="A6900" s="143">
        <v>96</v>
      </c>
    </row>
    <row r="6901" spans="1:1" x14ac:dyDescent="0.2">
      <c r="A6901" s="143">
        <v>58</v>
      </c>
    </row>
    <row r="6902" spans="1:1" x14ac:dyDescent="0.2">
      <c r="A6902" s="143">
        <v>137</v>
      </c>
    </row>
    <row r="6903" spans="1:1" x14ac:dyDescent="0.2">
      <c r="A6903" s="143">
        <v>97</v>
      </c>
    </row>
    <row r="6904" spans="1:1" x14ac:dyDescent="0.2">
      <c r="A6904" s="143">
        <v>128</v>
      </c>
    </row>
    <row r="6905" spans="1:1" x14ac:dyDescent="0.2">
      <c r="A6905" s="143">
        <v>490</v>
      </c>
    </row>
    <row r="6906" spans="1:1" x14ac:dyDescent="0.2">
      <c r="A6906" s="143">
        <v>1295</v>
      </c>
    </row>
    <row r="6907" spans="1:1" x14ac:dyDescent="0.2">
      <c r="A6907" s="143">
        <v>33</v>
      </c>
    </row>
    <row r="6908" spans="1:1" x14ac:dyDescent="0.2">
      <c r="A6908" s="143">
        <v>472</v>
      </c>
    </row>
    <row r="6909" spans="1:1" x14ac:dyDescent="0.2">
      <c r="A6909" s="143">
        <v>54</v>
      </c>
    </row>
    <row r="6910" spans="1:1" x14ac:dyDescent="0.2">
      <c r="A6910" s="143">
        <v>49</v>
      </c>
    </row>
    <row r="6911" spans="1:1" x14ac:dyDescent="0.2">
      <c r="A6911" s="143">
        <v>122</v>
      </c>
    </row>
    <row r="6912" spans="1:1" x14ac:dyDescent="0.2">
      <c r="A6912" s="143">
        <v>137</v>
      </c>
    </row>
    <row r="6913" spans="1:1" x14ac:dyDescent="0.2">
      <c r="A6913" s="143">
        <v>450</v>
      </c>
    </row>
    <row r="6914" spans="1:1" x14ac:dyDescent="0.2">
      <c r="A6914" s="143">
        <v>126</v>
      </c>
    </row>
    <row r="6915" spans="1:1" x14ac:dyDescent="0.2">
      <c r="A6915" s="143">
        <v>500</v>
      </c>
    </row>
    <row r="6916" spans="1:1" x14ac:dyDescent="0.2">
      <c r="A6916" s="143">
        <v>75</v>
      </c>
    </row>
    <row r="6917" spans="1:1" x14ac:dyDescent="0.2">
      <c r="A6917" s="143">
        <v>76</v>
      </c>
    </row>
    <row r="6918" spans="1:1" x14ac:dyDescent="0.2">
      <c r="A6918" s="143">
        <v>81</v>
      </c>
    </row>
    <row r="6919" spans="1:1" x14ac:dyDescent="0.2">
      <c r="A6919" s="143">
        <v>436</v>
      </c>
    </row>
    <row r="6920" spans="1:1" x14ac:dyDescent="0.2">
      <c r="A6920" s="143">
        <v>399</v>
      </c>
    </row>
    <row r="6921" spans="1:1" x14ac:dyDescent="0.2">
      <c r="A6921" s="143">
        <v>15</v>
      </c>
    </row>
    <row r="6922" spans="1:1" x14ac:dyDescent="0.2">
      <c r="A6922" s="143">
        <v>83</v>
      </c>
    </row>
    <row r="6923" spans="1:1" x14ac:dyDescent="0.2">
      <c r="A6923" s="143">
        <v>10</v>
      </c>
    </row>
    <row r="6924" spans="1:1" x14ac:dyDescent="0.2">
      <c r="A6924" s="143">
        <v>192</v>
      </c>
    </row>
    <row r="6925" spans="1:1" x14ac:dyDescent="0.2">
      <c r="A6925" s="143">
        <v>72</v>
      </c>
    </row>
    <row r="6926" spans="1:1" x14ac:dyDescent="0.2">
      <c r="A6926" s="143">
        <v>311</v>
      </c>
    </row>
    <row r="6927" spans="1:1" x14ac:dyDescent="0.2">
      <c r="A6927" s="143">
        <v>16</v>
      </c>
    </row>
    <row r="6928" spans="1:1" x14ac:dyDescent="0.2">
      <c r="A6928" s="143">
        <v>395</v>
      </c>
    </row>
    <row r="6929" spans="1:1" x14ac:dyDescent="0.2">
      <c r="A6929" s="143">
        <v>28</v>
      </c>
    </row>
    <row r="6930" spans="1:1" x14ac:dyDescent="0.2">
      <c r="A6930" s="143">
        <v>47</v>
      </c>
    </row>
    <row r="6931" spans="1:1" x14ac:dyDescent="0.2">
      <c r="A6931" s="143">
        <v>415</v>
      </c>
    </row>
    <row r="6932" spans="1:1" x14ac:dyDescent="0.2">
      <c r="A6932" s="143">
        <v>483</v>
      </c>
    </row>
    <row r="6933" spans="1:1" x14ac:dyDescent="0.2">
      <c r="A6933" s="143">
        <v>66</v>
      </c>
    </row>
    <row r="6934" spans="1:1" x14ac:dyDescent="0.2">
      <c r="A6934" s="143">
        <v>35</v>
      </c>
    </row>
    <row r="6935" spans="1:1" x14ac:dyDescent="0.2">
      <c r="A6935" s="143">
        <v>95</v>
      </c>
    </row>
    <row r="6936" spans="1:1" x14ac:dyDescent="0.2">
      <c r="A6936" s="143">
        <v>429</v>
      </c>
    </row>
    <row r="6937" spans="1:1" x14ac:dyDescent="0.2">
      <c r="A6937" s="143">
        <v>498</v>
      </c>
    </row>
    <row r="6938" spans="1:1" x14ac:dyDescent="0.2">
      <c r="A6938" s="143">
        <v>837</v>
      </c>
    </row>
    <row r="6939" spans="1:1" x14ac:dyDescent="0.2">
      <c r="A6939" s="143">
        <v>173</v>
      </c>
    </row>
    <row r="6940" spans="1:1" x14ac:dyDescent="0.2">
      <c r="A6940" s="143">
        <v>110</v>
      </c>
    </row>
    <row r="6941" spans="1:1" x14ac:dyDescent="0.2">
      <c r="A6941" s="143">
        <v>91</v>
      </c>
    </row>
    <row r="6942" spans="1:1" x14ac:dyDescent="0.2">
      <c r="A6942" s="143">
        <v>78</v>
      </c>
    </row>
    <row r="6943" spans="1:1" x14ac:dyDescent="0.2">
      <c r="A6943" s="143">
        <v>92</v>
      </c>
    </row>
    <row r="6944" spans="1:1" x14ac:dyDescent="0.2">
      <c r="A6944" s="143">
        <v>135</v>
      </c>
    </row>
    <row r="6945" spans="1:1" x14ac:dyDescent="0.2">
      <c r="A6945" s="143">
        <v>368</v>
      </c>
    </row>
    <row r="6946" spans="1:1" x14ac:dyDescent="0.2">
      <c r="A6946" s="143">
        <v>55</v>
      </c>
    </row>
    <row r="6947" spans="1:1" x14ac:dyDescent="0.2">
      <c r="A6947" s="143">
        <v>92</v>
      </c>
    </row>
    <row r="6948" spans="1:1" x14ac:dyDescent="0.2">
      <c r="A6948" s="143">
        <v>75</v>
      </c>
    </row>
    <row r="6949" spans="1:1" x14ac:dyDescent="0.2">
      <c r="A6949" s="143">
        <v>3715</v>
      </c>
    </row>
    <row r="6950" spans="1:1" x14ac:dyDescent="0.2">
      <c r="A6950" s="143">
        <v>62</v>
      </c>
    </row>
    <row r="6951" spans="1:1" x14ac:dyDescent="0.2">
      <c r="A6951" s="143">
        <v>224</v>
      </c>
    </row>
    <row r="6952" spans="1:1" x14ac:dyDescent="0.2">
      <c r="A6952" s="143">
        <v>440</v>
      </c>
    </row>
    <row r="6953" spans="1:1" x14ac:dyDescent="0.2">
      <c r="A6953" s="143">
        <v>28</v>
      </c>
    </row>
    <row r="6954" spans="1:1" x14ac:dyDescent="0.2">
      <c r="A6954" s="143">
        <v>68</v>
      </c>
    </row>
    <row r="6955" spans="1:1" x14ac:dyDescent="0.2">
      <c r="A6955" s="143">
        <v>371</v>
      </c>
    </row>
    <row r="6956" spans="1:1" x14ac:dyDescent="0.2">
      <c r="A6956" s="143">
        <v>654</v>
      </c>
    </row>
    <row r="6957" spans="1:1" x14ac:dyDescent="0.2">
      <c r="A6957" s="143">
        <v>400</v>
      </c>
    </row>
    <row r="6958" spans="1:1" x14ac:dyDescent="0.2">
      <c r="A6958" s="143">
        <v>72</v>
      </c>
    </row>
    <row r="6959" spans="1:1" x14ac:dyDescent="0.2">
      <c r="A6959" s="143">
        <v>115</v>
      </c>
    </row>
    <row r="6960" spans="1:1" x14ac:dyDescent="0.2">
      <c r="A6960" s="143">
        <v>156</v>
      </c>
    </row>
    <row r="6961" spans="1:1" x14ac:dyDescent="0.2">
      <c r="A6961" s="143">
        <v>606</v>
      </c>
    </row>
    <row r="6962" spans="1:1" x14ac:dyDescent="0.2">
      <c r="A6962" s="143">
        <v>1970</v>
      </c>
    </row>
    <row r="6963" spans="1:1" x14ac:dyDescent="0.2">
      <c r="A6963" s="143">
        <v>91</v>
      </c>
    </row>
    <row r="6964" spans="1:1" x14ac:dyDescent="0.2">
      <c r="A6964" s="143">
        <v>3</v>
      </c>
    </row>
    <row r="6965" spans="1:1" x14ac:dyDescent="0.2">
      <c r="A6965" s="143">
        <v>74</v>
      </c>
    </row>
    <row r="6966" spans="1:1" x14ac:dyDescent="0.2">
      <c r="A6966" s="143">
        <v>54</v>
      </c>
    </row>
    <row r="6967" spans="1:1" x14ac:dyDescent="0.2">
      <c r="A6967" s="143">
        <v>86</v>
      </c>
    </row>
    <row r="6968" spans="1:1" x14ac:dyDescent="0.2">
      <c r="A6968" s="143">
        <v>357</v>
      </c>
    </row>
    <row r="6969" spans="1:1" x14ac:dyDescent="0.2">
      <c r="A6969" s="143">
        <v>54</v>
      </c>
    </row>
    <row r="6970" spans="1:1" x14ac:dyDescent="0.2">
      <c r="A6970" s="143">
        <v>494</v>
      </c>
    </row>
    <row r="6971" spans="1:1" x14ac:dyDescent="0.2">
      <c r="A6971" s="143">
        <v>10</v>
      </c>
    </row>
    <row r="6972" spans="1:1" x14ac:dyDescent="0.2">
      <c r="A6972" s="143">
        <v>91</v>
      </c>
    </row>
    <row r="6973" spans="1:1" x14ac:dyDescent="0.2">
      <c r="A6973" s="143">
        <v>32</v>
      </c>
    </row>
    <row r="6974" spans="1:1" x14ac:dyDescent="0.2">
      <c r="A6974" s="143">
        <v>37</v>
      </c>
    </row>
    <row r="6975" spans="1:1" x14ac:dyDescent="0.2">
      <c r="A6975" s="143">
        <v>216</v>
      </c>
    </row>
    <row r="6976" spans="1:1" x14ac:dyDescent="0.2">
      <c r="A6976" s="143">
        <v>12</v>
      </c>
    </row>
    <row r="6977" spans="1:1" x14ac:dyDescent="0.2">
      <c r="A6977" s="143">
        <v>73</v>
      </c>
    </row>
    <row r="6978" spans="1:1" x14ac:dyDescent="0.2">
      <c r="A6978" s="143">
        <v>446</v>
      </c>
    </row>
    <row r="6979" spans="1:1" x14ac:dyDescent="0.2">
      <c r="A6979" s="143">
        <v>93</v>
      </c>
    </row>
    <row r="6980" spans="1:1" x14ac:dyDescent="0.2">
      <c r="A6980" s="143">
        <v>181</v>
      </c>
    </row>
    <row r="6981" spans="1:1" x14ac:dyDescent="0.2">
      <c r="A6981" s="143">
        <v>36</v>
      </c>
    </row>
    <row r="6982" spans="1:1" x14ac:dyDescent="0.2">
      <c r="A6982" s="143">
        <v>1820</v>
      </c>
    </row>
    <row r="6983" spans="1:1" x14ac:dyDescent="0.2">
      <c r="A6983" s="143">
        <v>85</v>
      </c>
    </row>
    <row r="6984" spans="1:1" x14ac:dyDescent="0.2">
      <c r="A6984" s="143">
        <v>110</v>
      </c>
    </row>
    <row r="6985" spans="1:1" x14ac:dyDescent="0.2">
      <c r="A6985" s="143">
        <v>426</v>
      </c>
    </row>
    <row r="6986" spans="1:1" x14ac:dyDescent="0.2">
      <c r="A6986" s="143">
        <v>1</v>
      </c>
    </row>
    <row r="6987" spans="1:1" x14ac:dyDescent="0.2">
      <c r="A6987" s="143">
        <v>67</v>
      </c>
    </row>
    <row r="6988" spans="1:1" x14ac:dyDescent="0.2">
      <c r="A6988" s="143">
        <v>115</v>
      </c>
    </row>
    <row r="6989" spans="1:1" x14ac:dyDescent="0.2">
      <c r="A6989" s="143">
        <v>526</v>
      </c>
    </row>
    <row r="6990" spans="1:1" x14ac:dyDescent="0.2">
      <c r="A6990" s="143">
        <v>3067</v>
      </c>
    </row>
    <row r="6991" spans="1:1" x14ac:dyDescent="0.2">
      <c r="A6991" s="143">
        <v>20</v>
      </c>
    </row>
    <row r="6992" spans="1:1" x14ac:dyDescent="0.2">
      <c r="A6992" s="143">
        <v>95</v>
      </c>
    </row>
    <row r="6993" spans="1:1" x14ac:dyDescent="0.2">
      <c r="A6993" s="143">
        <v>845</v>
      </c>
    </row>
    <row r="6994" spans="1:1" x14ac:dyDescent="0.2">
      <c r="A6994" s="143">
        <v>77</v>
      </c>
    </row>
    <row r="6995" spans="1:1" x14ac:dyDescent="0.2">
      <c r="A6995" s="143">
        <v>161</v>
      </c>
    </row>
    <row r="6996" spans="1:1" x14ac:dyDescent="0.2">
      <c r="A6996" s="143">
        <v>302</v>
      </c>
    </row>
    <row r="6997" spans="1:1" x14ac:dyDescent="0.2">
      <c r="A6997" s="143">
        <v>359</v>
      </c>
    </row>
    <row r="6998" spans="1:1" x14ac:dyDescent="0.2">
      <c r="A6998" s="143">
        <v>455</v>
      </c>
    </row>
    <row r="6999" spans="1:1" x14ac:dyDescent="0.2">
      <c r="A6999" s="143">
        <v>133</v>
      </c>
    </row>
    <row r="7000" spans="1:1" x14ac:dyDescent="0.2">
      <c r="A7000" s="143">
        <v>144</v>
      </c>
    </row>
    <row r="7001" spans="1:1" x14ac:dyDescent="0.2">
      <c r="A7001" s="143">
        <v>362</v>
      </c>
    </row>
    <row r="7002" spans="1:1" x14ac:dyDescent="0.2">
      <c r="A7002" s="143">
        <v>139</v>
      </c>
    </row>
    <row r="7003" spans="1:1" x14ac:dyDescent="0.2">
      <c r="A7003" s="143">
        <v>100</v>
      </c>
    </row>
    <row r="7004" spans="1:1" x14ac:dyDescent="0.2">
      <c r="A7004" s="143">
        <v>148</v>
      </c>
    </row>
    <row r="7005" spans="1:1" x14ac:dyDescent="0.2">
      <c r="A7005" s="143">
        <v>854</v>
      </c>
    </row>
    <row r="7006" spans="1:1" x14ac:dyDescent="0.2">
      <c r="A7006" s="143">
        <v>89</v>
      </c>
    </row>
    <row r="7007" spans="1:1" x14ac:dyDescent="0.2">
      <c r="A7007" s="143">
        <v>233</v>
      </c>
    </row>
    <row r="7008" spans="1:1" x14ac:dyDescent="0.2">
      <c r="A7008" s="143">
        <v>96</v>
      </c>
    </row>
    <row r="7009" spans="1:1" x14ac:dyDescent="0.2">
      <c r="A7009" s="143">
        <v>434</v>
      </c>
    </row>
    <row r="7010" spans="1:1" x14ac:dyDescent="0.2">
      <c r="A7010" s="143">
        <v>71</v>
      </c>
    </row>
    <row r="7011" spans="1:1" x14ac:dyDescent="0.2">
      <c r="A7011" s="143">
        <v>181</v>
      </c>
    </row>
    <row r="7012" spans="1:1" x14ac:dyDescent="0.2">
      <c r="A7012" s="143">
        <v>147</v>
      </c>
    </row>
    <row r="7013" spans="1:1" x14ac:dyDescent="0.2">
      <c r="A7013" s="143">
        <v>94</v>
      </c>
    </row>
    <row r="7014" spans="1:1" x14ac:dyDescent="0.2">
      <c r="A7014" s="143">
        <v>218</v>
      </c>
    </row>
    <row r="7015" spans="1:1" x14ac:dyDescent="0.2">
      <c r="A7015" s="143">
        <v>376</v>
      </c>
    </row>
    <row r="7016" spans="1:1" x14ac:dyDescent="0.2">
      <c r="A7016" s="143">
        <v>71</v>
      </c>
    </row>
    <row r="7017" spans="1:1" x14ac:dyDescent="0.2">
      <c r="A7017" s="143">
        <v>62</v>
      </c>
    </row>
    <row r="7018" spans="1:1" x14ac:dyDescent="0.2">
      <c r="A7018" s="143">
        <v>28</v>
      </c>
    </row>
    <row r="7019" spans="1:1" x14ac:dyDescent="0.2">
      <c r="A7019" s="143">
        <v>179</v>
      </c>
    </row>
    <row r="7020" spans="1:1" x14ac:dyDescent="0.2">
      <c r="A7020" s="143">
        <v>104</v>
      </c>
    </row>
    <row r="7021" spans="1:1" x14ac:dyDescent="0.2">
      <c r="A7021" s="143">
        <v>148</v>
      </c>
    </row>
    <row r="7022" spans="1:1" x14ac:dyDescent="0.2">
      <c r="A7022" s="143">
        <v>94</v>
      </c>
    </row>
    <row r="7023" spans="1:1" x14ac:dyDescent="0.2">
      <c r="A7023" s="143">
        <v>57</v>
      </c>
    </row>
    <row r="7024" spans="1:1" x14ac:dyDescent="0.2">
      <c r="A7024" s="143">
        <v>391</v>
      </c>
    </row>
    <row r="7025" spans="1:1" x14ac:dyDescent="0.2">
      <c r="A7025" s="143">
        <v>422</v>
      </c>
    </row>
    <row r="7026" spans="1:1" x14ac:dyDescent="0.2">
      <c r="A7026" s="143">
        <v>9</v>
      </c>
    </row>
    <row r="7027" spans="1:1" x14ac:dyDescent="0.2">
      <c r="A7027" s="143">
        <v>98</v>
      </c>
    </row>
    <row r="7028" spans="1:1" x14ac:dyDescent="0.2">
      <c r="A7028" s="143">
        <v>3533</v>
      </c>
    </row>
    <row r="7029" spans="1:1" x14ac:dyDescent="0.2">
      <c r="A7029" s="143">
        <v>7</v>
      </c>
    </row>
    <row r="7030" spans="1:1" x14ac:dyDescent="0.2">
      <c r="A7030" s="143">
        <v>397</v>
      </c>
    </row>
    <row r="7031" spans="1:1" x14ac:dyDescent="0.2">
      <c r="A7031" s="143">
        <v>49</v>
      </c>
    </row>
    <row r="7032" spans="1:1" x14ac:dyDescent="0.2">
      <c r="A7032" s="143">
        <v>51</v>
      </c>
    </row>
    <row r="7033" spans="1:1" x14ac:dyDescent="0.2">
      <c r="A7033" s="143">
        <v>98</v>
      </c>
    </row>
    <row r="7034" spans="1:1" x14ac:dyDescent="0.2">
      <c r="A7034" s="143">
        <v>411</v>
      </c>
    </row>
    <row r="7035" spans="1:1" x14ac:dyDescent="0.2">
      <c r="A7035" s="143">
        <v>424</v>
      </c>
    </row>
    <row r="7036" spans="1:1" x14ac:dyDescent="0.2">
      <c r="A7036" s="143">
        <v>71</v>
      </c>
    </row>
    <row r="7037" spans="1:1" x14ac:dyDescent="0.2">
      <c r="A7037" s="143">
        <v>160</v>
      </c>
    </row>
    <row r="7038" spans="1:1" x14ac:dyDescent="0.2">
      <c r="A7038" s="143">
        <v>421</v>
      </c>
    </row>
    <row r="7039" spans="1:1" x14ac:dyDescent="0.2">
      <c r="A7039" s="143">
        <v>436</v>
      </c>
    </row>
    <row r="7040" spans="1:1" x14ac:dyDescent="0.2">
      <c r="A7040" s="143">
        <v>434</v>
      </c>
    </row>
    <row r="7041" spans="1:1" x14ac:dyDescent="0.2">
      <c r="A7041" s="143">
        <v>152</v>
      </c>
    </row>
    <row r="7042" spans="1:1" x14ac:dyDescent="0.2">
      <c r="A7042" s="143">
        <v>49</v>
      </c>
    </row>
    <row r="7043" spans="1:1" x14ac:dyDescent="0.2">
      <c r="A7043" s="143">
        <v>351</v>
      </c>
    </row>
    <row r="7044" spans="1:1" x14ac:dyDescent="0.2">
      <c r="A7044" s="143">
        <v>424</v>
      </c>
    </row>
    <row r="7045" spans="1:1" x14ac:dyDescent="0.2">
      <c r="A7045" s="143">
        <v>445</v>
      </c>
    </row>
    <row r="7046" spans="1:1" x14ac:dyDescent="0.2">
      <c r="A7046" s="143">
        <v>105</v>
      </c>
    </row>
    <row r="7047" spans="1:1" x14ac:dyDescent="0.2">
      <c r="A7047" s="143">
        <v>21</v>
      </c>
    </row>
    <row r="7048" spans="1:1" x14ac:dyDescent="0.2">
      <c r="A7048" s="143">
        <v>97</v>
      </c>
    </row>
    <row r="7049" spans="1:1" x14ac:dyDescent="0.2">
      <c r="A7049" s="143">
        <v>99</v>
      </c>
    </row>
    <row r="7050" spans="1:1" x14ac:dyDescent="0.2">
      <c r="A7050" s="143">
        <v>216</v>
      </c>
    </row>
    <row r="7051" spans="1:1" x14ac:dyDescent="0.2">
      <c r="A7051" s="143">
        <v>490</v>
      </c>
    </row>
    <row r="7052" spans="1:1" x14ac:dyDescent="0.2">
      <c r="A7052" s="143">
        <v>3291</v>
      </c>
    </row>
    <row r="7053" spans="1:1" x14ac:dyDescent="0.2">
      <c r="A7053" s="143">
        <v>392</v>
      </c>
    </row>
    <row r="7054" spans="1:1" x14ac:dyDescent="0.2">
      <c r="A7054" s="143">
        <v>150</v>
      </c>
    </row>
    <row r="7055" spans="1:1" x14ac:dyDescent="0.2">
      <c r="A7055" s="143">
        <v>163</v>
      </c>
    </row>
    <row r="7056" spans="1:1" x14ac:dyDescent="0.2">
      <c r="A7056" s="143">
        <v>59</v>
      </c>
    </row>
    <row r="7057" spans="1:1" x14ac:dyDescent="0.2">
      <c r="A7057" s="143">
        <v>390</v>
      </c>
    </row>
    <row r="7058" spans="1:1" x14ac:dyDescent="0.2">
      <c r="A7058" s="143">
        <v>121</v>
      </c>
    </row>
    <row r="7059" spans="1:1" x14ac:dyDescent="0.2">
      <c r="A7059" s="143">
        <v>4</v>
      </c>
    </row>
    <row r="7060" spans="1:1" x14ac:dyDescent="0.2">
      <c r="A7060" s="143">
        <v>61</v>
      </c>
    </row>
    <row r="7061" spans="1:1" x14ac:dyDescent="0.2">
      <c r="A7061" s="143">
        <v>119</v>
      </c>
    </row>
    <row r="7062" spans="1:1" x14ac:dyDescent="0.2">
      <c r="A7062" s="143">
        <v>123</v>
      </c>
    </row>
    <row r="7063" spans="1:1" x14ac:dyDescent="0.2">
      <c r="A7063" s="143">
        <v>233</v>
      </c>
    </row>
    <row r="7064" spans="1:1" x14ac:dyDescent="0.2">
      <c r="A7064" s="143">
        <v>567</v>
      </c>
    </row>
    <row r="7065" spans="1:1" x14ac:dyDescent="0.2">
      <c r="A7065" s="143">
        <v>15</v>
      </c>
    </row>
    <row r="7066" spans="1:1" x14ac:dyDescent="0.2">
      <c r="A7066" s="143">
        <v>23</v>
      </c>
    </row>
    <row r="7067" spans="1:1" x14ac:dyDescent="0.2">
      <c r="A7067" s="143">
        <v>86</v>
      </c>
    </row>
    <row r="7068" spans="1:1" x14ac:dyDescent="0.2">
      <c r="A7068" s="143">
        <v>89</v>
      </c>
    </row>
    <row r="7069" spans="1:1" x14ac:dyDescent="0.2">
      <c r="A7069" s="143">
        <v>500</v>
      </c>
    </row>
    <row r="7070" spans="1:1" x14ac:dyDescent="0.2">
      <c r="A7070" s="143">
        <v>36</v>
      </c>
    </row>
    <row r="7071" spans="1:1" x14ac:dyDescent="0.2">
      <c r="A7071" s="143">
        <v>69</v>
      </c>
    </row>
    <row r="7072" spans="1:1" x14ac:dyDescent="0.2">
      <c r="A7072" s="143">
        <v>89</v>
      </c>
    </row>
    <row r="7073" spans="1:1" x14ac:dyDescent="0.2">
      <c r="A7073" s="143">
        <v>383</v>
      </c>
    </row>
    <row r="7074" spans="1:1" x14ac:dyDescent="0.2">
      <c r="A7074" s="143">
        <v>439</v>
      </c>
    </row>
    <row r="7075" spans="1:1" x14ac:dyDescent="0.2">
      <c r="A7075" s="143">
        <v>212</v>
      </c>
    </row>
    <row r="7076" spans="1:1" x14ac:dyDescent="0.2">
      <c r="A7076" s="143">
        <v>337</v>
      </c>
    </row>
    <row r="7077" spans="1:1" x14ac:dyDescent="0.2">
      <c r="A7077" s="143">
        <v>127</v>
      </c>
    </row>
    <row r="7078" spans="1:1" x14ac:dyDescent="0.2">
      <c r="A7078" s="143">
        <v>426</v>
      </c>
    </row>
    <row r="7079" spans="1:1" x14ac:dyDescent="0.2">
      <c r="A7079" s="143">
        <v>453</v>
      </c>
    </row>
    <row r="7080" spans="1:1" x14ac:dyDescent="0.2">
      <c r="A7080" s="143">
        <v>59</v>
      </c>
    </row>
    <row r="7081" spans="1:1" x14ac:dyDescent="0.2">
      <c r="A7081" s="143">
        <v>94</v>
      </c>
    </row>
    <row r="7082" spans="1:1" x14ac:dyDescent="0.2">
      <c r="A7082" s="143">
        <v>128</v>
      </c>
    </row>
    <row r="7083" spans="1:1" x14ac:dyDescent="0.2">
      <c r="A7083" s="143">
        <v>406</v>
      </c>
    </row>
    <row r="7084" spans="1:1" x14ac:dyDescent="0.2">
      <c r="A7084" s="143">
        <v>151</v>
      </c>
    </row>
    <row r="7085" spans="1:1" x14ac:dyDescent="0.2">
      <c r="A7085" s="143">
        <v>1426</v>
      </c>
    </row>
    <row r="7086" spans="1:1" x14ac:dyDescent="0.2">
      <c r="A7086" s="143">
        <v>783</v>
      </c>
    </row>
    <row r="7087" spans="1:1" x14ac:dyDescent="0.2">
      <c r="A7087" s="143">
        <v>178</v>
      </c>
    </row>
    <row r="7088" spans="1:1" x14ac:dyDescent="0.2">
      <c r="A7088" s="143">
        <v>25</v>
      </c>
    </row>
    <row r="7089" spans="1:1" x14ac:dyDescent="0.2">
      <c r="A7089" s="143">
        <v>410</v>
      </c>
    </row>
    <row r="7090" spans="1:1" x14ac:dyDescent="0.2">
      <c r="A7090" s="143">
        <v>76</v>
      </c>
    </row>
    <row r="7091" spans="1:1" x14ac:dyDescent="0.2">
      <c r="A7091" s="143">
        <v>95</v>
      </c>
    </row>
    <row r="7092" spans="1:1" x14ac:dyDescent="0.2">
      <c r="A7092" s="143">
        <v>380</v>
      </c>
    </row>
    <row r="7093" spans="1:1" x14ac:dyDescent="0.2">
      <c r="A7093" s="143">
        <v>105</v>
      </c>
    </row>
    <row r="7094" spans="1:1" x14ac:dyDescent="0.2">
      <c r="A7094" s="143">
        <v>243</v>
      </c>
    </row>
    <row r="7095" spans="1:1" x14ac:dyDescent="0.2">
      <c r="A7095" s="143">
        <v>241</v>
      </c>
    </row>
    <row r="7096" spans="1:1" x14ac:dyDescent="0.2">
      <c r="A7096" s="143">
        <v>62</v>
      </c>
    </row>
    <row r="7097" spans="1:1" x14ac:dyDescent="0.2">
      <c r="A7097" s="143">
        <v>91</v>
      </c>
    </row>
    <row r="7098" spans="1:1" x14ac:dyDescent="0.2">
      <c r="A7098" s="143">
        <v>213</v>
      </c>
    </row>
    <row r="7099" spans="1:1" x14ac:dyDescent="0.2">
      <c r="A7099" s="143">
        <v>82</v>
      </c>
    </row>
    <row r="7100" spans="1:1" x14ac:dyDescent="0.2">
      <c r="A7100" s="143">
        <v>109</v>
      </c>
    </row>
    <row r="7101" spans="1:1" x14ac:dyDescent="0.2">
      <c r="A7101" s="143">
        <v>439</v>
      </c>
    </row>
    <row r="7102" spans="1:1" x14ac:dyDescent="0.2">
      <c r="A7102" s="143">
        <v>74</v>
      </c>
    </row>
    <row r="7103" spans="1:1" x14ac:dyDescent="0.2">
      <c r="A7103" s="143">
        <v>76</v>
      </c>
    </row>
    <row r="7104" spans="1:1" x14ac:dyDescent="0.2">
      <c r="A7104" s="143">
        <v>426</v>
      </c>
    </row>
    <row r="7105" spans="1:1" x14ac:dyDescent="0.2">
      <c r="A7105" s="143">
        <v>2247</v>
      </c>
    </row>
    <row r="7106" spans="1:1" x14ac:dyDescent="0.2">
      <c r="A7106" s="143">
        <v>16</v>
      </c>
    </row>
    <row r="7107" spans="1:1" x14ac:dyDescent="0.2">
      <c r="A7107" s="143">
        <v>273</v>
      </c>
    </row>
    <row r="7108" spans="1:1" x14ac:dyDescent="0.2">
      <c r="A7108" s="143">
        <v>887</v>
      </c>
    </row>
    <row r="7109" spans="1:1" x14ac:dyDescent="0.2">
      <c r="A7109" s="143">
        <v>144</v>
      </c>
    </row>
    <row r="7110" spans="1:1" x14ac:dyDescent="0.2">
      <c r="A7110" s="143">
        <v>321</v>
      </c>
    </row>
    <row r="7111" spans="1:1" x14ac:dyDescent="0.2">
      <c r="A7111" s="143">
        <v>43</v>
      </c>
    </row>
    <row r="7112" spans="1:1" x14ac:dyDescent="0.2">
      <c r="A7112" s="143">
        <v>223</v>
      </c>
    </row>
    <row r="7113" spans="1:1" x14ac:dyDescent="0.2">
      <c r="A7113" s="143">
        <v>422</v>
      </c>
    </row>
    <row r="7114" spans="1:1" x14ac:dyDescent="0.2">
      <c r="A7114" s="143">
        <v>61</v>
      </c>
    </row>
    <row r="7115" spans="1:1" x14ac:dyDescent="0.2">
      <c r="A7115" s="143">
        <v>27</v>
      </c>
    </row>
    <row r="7116" spans="1:1" x14ac:dyDescent="0.2">
      <c r="A7116" s="143">
        <v>75</v>
      </c>
    </row>
    <row r="7117" spans="1:1" x14ac:dyDescent="0.2">
      <c r="A7117" s="143">
        <v>76</v>
      </c>
    </row>
    <row r="7118" spans="1:1" x14ac:dyDescent="0.2">
      <c r="A7118" s="143">
        <v>94</v>
      </c>
    </row>
    <row r="7119" spans="1:1" x14ac:dyDescent="0.2">
      <c r="A7119" s="143">
        <v>237</v>
      </c>
    </row>
    <row r="7120" spans="1:1" x14ac:dyDescent="0.2">
      <c r="A7120" s="143">
        <v>102</v>
      </c>
    </row>
    <row r="7121" spans="1:1" x14ac:dyDescent="0.2">
      <c r="A7121" s="143">
        <v>691</v>
      </c>
    </row>
    <row r="7122" spans="1:1" x14ac:dyDescent="0.2">
      <c r="A7122" s="143">
        <v>17</v>
      </c>
    </row>
    <row r="7123" spans="1:1" x14ac:dyDescent="0.2">
      <c r="A7123" s="143">
        <v>181</v>
      </c>
    </row>
    <row r="7124" spans="1:1" x14ac:dyDescent="0.2">
      <c r="A7124" s="143">
        <v>833</v>
      </c>
    </row>
    <row r="7125" spans="1:1" x14ac:dyDescent="0.2">
      <c r="A7125" s="143">
        <v>16</v>
      </c>
    </row>
    <row r="7126" spans="1:1" x14ac:dyDescent="0.2">
      <c r="A7126" s="143">
        <v>377</v>
      </c>
    </row>
    <row r="7127" spans="1:1" x14ac:dyDescent="0.2">
      <c r="A7127" s="143">
        <v>32</v>
      </c>
    </row>
    <row r="7128" spans="1:1" x14ac:dyDescent="0.2">
      <c r="A7128" s="143">
        <v>2500</v>
      </c>
    </row>
    <row r="7129" spans="1:1" x14ac:dyDescent="0.2">
      <c r="A7129" s="143">
        <v>370</v>
      </c>
    </row>
    <row r="7130" spans="1:1" x14ac:dyDescent="0.2">
      <c r="A7130" s="143">
        <v>683</v>
      </c>
    </row>
    <row r="7131" spans="1:1" x14ac:dyDescent="0.2">
      <c r="A7131" s="143">
        <v>19</v>
      </c>
    </row>
    <row r="7132" spans="1:1" x14ac:dyDescent="0.2">
      <c r="A7132" s="143">
        <v>92</v>
      </c>
    </row>
    <row r="7133" spans="1:1" x14ac:dyDescent="0.2">
      <c r="A7133" s="143">
        <v>91</v>
      </c>
    </row>
    <row r="7134" spans="1:1" x14ac:dyDescent="0.2">
      <c r="A7134" s="143">
        <v>124</v>
      </c>
    </row>
    <row r="7135" spans="1:1" x14ac:dyDescent="0.2">
      <c r="A7135" s="143">
        <v>1107</v>
      </c>
    </row>
    <row r="7136" spans="1:1" x14ac:dyDescent="0.2">
      <c r="A7136" s="143">
        <v>2210</v>
      </c>
    </row>
    <row r="7137" spans="1:1" x14ac:dyDescent="0.2">
      <c r="A7137" s="143">
        <v>3803</v>
      </c>
    </row>
    <row r="7138" spans="1:1" x14ac:dyDescent="0.2">
      <c r="A7138" s="143">
        <v>62</v>
      </c>
    </row>
    <row r="7139" spans="1:1" x14ac:dyDescent="0.2">
      <c r="A7139" s="143">
        <v>100</v>
      </c>
    </row>
    <row r="7140" spans="1:1" x14ac:dyDescent="0.2">
      <c r="A7140" s="143">
        <v>60</v>
      </c>
    </row>
    <row r="7141" spans="1:1" x14ac:dyDescent="0.2">
      <c r="A7141" s="143">
        <v>95</v>
      </c>
    </row>
    <row r="7142" spans="1:1" x14ac:dyDescent="0.2">
      <c r="A7142" s="143">
        <v>17</v>
      </c>
    </row>
    <row r="7143" spans="1:1" x14ac:dyDescent="0.2">
      <c r="A7143" s="143">
        <v>71</v>
      </c>
    </row>
    <row r="7144" spans="1:1" x14ac:dyDescent="0.2">
      <c r="A7144" s="143">
        <v>41</v>
      </c>
    </row>
    <row r="7145" spans="1:1" x14ac:dyDescent="0.2">
      <c r="A7145" s="143">
        <v>55</v>
      </c>
    </row>
    <row r="7146" spans="1:1" x14ac:dyDescent="0.2">
      <c r="A7146" s="143">
        <v>128</v>
      </c>
    </row>
    <row r="7147" spans="1:1" x14ac:dyDescent="0.2">
      <c r="A7147" s="143">
        <v>457</v>
      </c>
    </row>
    <row r="7148" spans="1:1" x14ac:dyDescent="0.2">
      <c r="A7148" s="143">
        <v>1082</v>
      </c>
    </row>
    <row r="7149" spans="1:1" x14ac:dyDescent="0.2">
      <c r="A7149" s="143">
        <v>62</v>
      </c>
    </row>
    <row r="7150" spans="1:1" x14ac:dyDescent="0.2">
      <c r="A7150" s="143">
        <v>419</v>
      </c>
    </row>
    <row r="7151" spans="1:1" x14ac:dyDescent="0.2">
      <c r="A7151" s="143">
        <v>48</v>
      </c>
    </row>
    <row r="7152" spans="1:1" x14ac:dyDescent="0.2">
      <c r="A7152" s="143">
        <v>1</v>
      </c>
    </row>
    <row r="7153" spans="1:1" x14ac:dyDescent="0.2">
      <c r="A7153" s="143">
        <v>343</v>
      </c>
    </row>
    <row r="7154" spans="1:1" x14ac:dyDescent="0.2">
      <c r="A7154" s="143">
        <v>416</v>
      </c>
    </row>
    <row r="7155" spans="1:1" x14ac:dyDescent="0.2">
      <c r="A7155" s="143">
        <v>47</v>
      </c>
    </row>
    <row r="7156" spans="1:1" x14ac:dyDescent="0.2">
      <c r="A7156" s="143">
        <v>362</v>
      </c>
    </row>
    <row r="7157" spans="1:1" x14ac:dyDescent="0.2">
      <c r="A7157" s="143">
        <v>117</v>
      </c>
    </row>
    <row r="7158" spans="1:1" x14ac:dyDescent="0.2">
      <c r="A7158" s="143">
        <v>16</v>
      </c>
    </row>
    <row r="7159" spans="1:1" x14ac:dyDescent="0.2">
      <c r="A7159" s="143">
        <v>552</v>
      </c>
    </row>
    <row r="7160" spans="1:1" x14ac:dyDescent="0.2">
      <c r="A7160" s="143">
        <v>430</v>
      </c>
    </row>
    <row r="7161" spans="1:1" x14ac:dyDescent="0.2">
      <c r="A7161" s="143">
        <v>474</v>
      </c>
    </row>
    <row r="7162" spans="1:1" x14ac:dyDescent="0.2">
      <c r="A7162" s="143">
        <v>421</v>
      </c>
    </row>
    <row r="7163" spans="1:1" x14ac:dyDescent="0.2">
      <c r="A7163" s="143">
        <v>75</v>
      </c>
    </row>
    <row r="7164" spans="1:1" x14ac:dyDescent="0.2">
      <c r="A7164" s="143">
        <v>150</v>
      </c>
    </row>
    <row r="7165" spans="1:1" x14ac:dyDescent="0.2">
      <c r="A7165" s="143">
        <v>318</v>
      </c>
    </row>
    <row r="7166" spans="1:1" x14ac:dyDescent="0.2">
      <c r="A7166" s="143">
        <v>75</v>
      </c>
    </row>
    <row r="7167" spans="1:1" x14ac:dyDescent="0.2">
      <c r="A7167" s="143">
        <v>81</v>
      </c>
    </row>
    <row r="7168" spans="1:1" x14ac:dyDescent="0.2">
      <c r="A7168" s="143">
        <v>118</v>
      </c>
    </row>
    <row r="7169" spans="1:1" x14ac:dyDescent="0.2">
      <c r="A7169" s="143">
        <v>400</v>
      </c>
    </row>
    <row r="7170" spans="1:1" x14ac:dyDescent="0.2">
      <c r="A7170" s="143">
        <v>426</v>
      </c>
    </row>
    <row r="7171" spans="1:1" x14ac:dyDescent="0.2">
      <c r="A7171" s="143">
        <v>18</v>
      </c>
    </row>
    <row r="7172" spans="1:1" x14ac:dyDescent="0.2">
      <c r="A7172" s="143">
        <v>48</v>
      </c>
    </row>
    <row r="7173" spans="1:1" x14ac:dyDescent="0.2">
      <c r="A7173" s="143">
        <v>20</v>
      </c>
    </row>
    <row r="7174" spans="1:1" x14ac:dyDescent="0.2">
      <c r="A7174" s="143">
        <v>692</v>
      </c>
    </row>
    <row r="7175" spans="1:1" x14ac:dyDescent="0.2">
      <c r="A7175" s="143">
        <v>372</v>
      </c>
    </row>
    <row r="7176" spans="1:1" x14ac:dyDescent="0.2">
      <c r="A7176" s="143">
        <v>65</v>
      </c>
    </row>
    <row r="7177" spans="1:1" x14ac:dyDescent="0.2">
      <c r="A7177" s="143">
        <v>331</v>
      </c>
    </row>
    <row r="7178" spans="1:1" x14ac:dyDescent="0.2">
      <c r="A7178" s="143">
        <v>354</v>
      </c>
    </row>
    <row r="7179" spans="1:1" x14ac:dyDescent="0.2">
      <c r="A7179" s="143">
        <v>54</v>
      </c>
    </row>
    <row r="7180" spans="1:1" x14ac:dyDescent="0.2">
      <c r="A7180" s="143">
        <v>169</v>
      </c>
    </row>
    <row r="7181" spans="1:1" x14ac:dyDescent="0.2">
      <c r="A7181" s="143">
        <v>494</v>
      </c>
    </row>
    <row r="7182" spans="1:1" x14ac:dyDescent="0.2">
      <c r="A7182" s="143">
        <v>108</v>
      </c>
    </row>
    <row r="7183" spans="1:1" x14ac:dyDescent="0.2">
      <c r="A7183" s="143">
        <v>26</v>
      </c>
    </row>
    <row r="7184" spans="1:1" x14ac:dyDescent="0.2">
      <c r="A7184" s="143">
        <v>89</v>
      </c>
    </row>
    <row r="7185" spans="1:1" x14ac:dyDescent="0.2">
      <c r="A7185" s="143">
        <v>150</v>
      </c>
    </row>
    <row r="7186" spans="1:1" x14ac:dyDescent="0.2">
      <c r="A7186" s="143">
        <v>460</v>
      </c>
    </row>
    <row r="7187" spans="1:1" x14ac:dyDescent="0.2">
      <c r="A7187" s="143">
        <v>481</v>
      </c>
    </row>
    <row r="7188" spans="1:1" x14ac:dyDescent="0.2">
      <c r="A7188" s="143">
        <v>50</v>
      </c>
    </row>
    <row r="7189" spans="1:1" x14ac:dyDescent="0.2">
      <c r="A7189" s="143">
        <v>4</v>
      </c>
    </row>
    <row r="7190" spans="1:1" x14ac:dyDescent="0.2">
      <c r="A7190" s="143">
        <v>99</v>
      </c>
    </row>
    <row r="7191" spans="1:1" x14ac:dyDescent="0.2">
      <c r="A7191" s="143">
        <v>416</v>
      </c>
    </row>
    <row r="7192" spans="1:1" x14ac:dyDescent="0.2">
      <c r="A7192" s="143">
        <v>378</v>
      </c>
    </row>
    <row r="7193" spans="1:1" x14ac:dyDescent="0.2">
      <c r="A7193" s="143">
        <v>53</v>
      </c>
    </row>
    <row r="7194" spans="1:1" x14ac:dyDescent="0.2">
      <c r="A7194" s="143">
        <v>376</v>
      </c>
    </row>
    <row r="7195" spans="1:1" x14ac:dyDescent="0.2">
      <c r="A7195" s="143">
        <v>30</v>
      </c>
    </row>
    <row r="7196" spans="1:1" x14ac:dyDescent="0.2">
      <c r="A7196" s="143">
        <v>53</v>
      </c>
    </row>
    <row r="7197" spans="1:1" x14ac:dyDescent="0.2">
      <c r="A7197" s="143">
        <v>66</v>
      </c>
    </row>
    <row r="7198" spans="1:1" x14ac:dyDescent="0.2">
      <c r="A7198" s="143">
        <v>98</v>
      </c>
    </row>
    <row r="7199" spans="1:1" x14ac:dyDescent="0.2">
      <c r="A7199" s="143">
        <v>280</v>
      </c>
    </row>
    <row r="7200" spans="1:1" x14ac:dyDescent="0.2">
      <c r="A7200" s="143">
        <v>421</v>
      </c>
    </row>
    <row r="7201" spans="1:1" x14ac:dyDescent="0.2">
      <c r="A7201" s="143">
        <v>338</v>
      </c>
    </row>
    <row r="7202" spans="1:1" x14ac:dyDescent="0.2">
      <c r="A7202" s="143">
        <v>2</v>
      </c>
    </row>
    <row r="7203" spans="1:1" x14ac:dyDescent="0.2">
      <c r="A7203" s="143">
        <v>4</v>
      </c>
    </row>
    <row r="7204" spans="1:1" x14ac:dyDescent="0.2">
      <c r="A7204" s="143">
        <v>62</v>
      </c>
    </row>
    <row r="7205" spans="1:1" x14ac:dyDescent="0.2">
      <c r="A7205" s="143">
        <v>52</v>
      </c>
    </row>
    <row r="7206" spans="1:1" x14ac:dyDescent="0.2">
      <c r="A7206" s="143">
        <v>84</v>
      </c>
    </row>
    <row r="7207" spans="1:1" x14ac:dyDescent="0.2">
      <c r="A7207" s="143">
        <v>166</v>
      </c>
    </row>
    <row r="7208" spans="1:1" x14ac:dyDescent="0.2">
      <c r="A7208" s="143">
        <v>125</v>
      </c>
    </row>
    <row r="7209" spans="1:1" x14ac:dyDescent="0.2">
      <c r="A7209" s="143">
        <v>369</v>
      </c>
    </row>
    <row r="7210" spans="1:1" x14ac:dyDescent="0.2">
      <c r="A7210" s="143">
        <v>1542</v>
      </c>
    </row>
    <row r="7211" spans="1:1" x14ac:dyDescent="0.2">
      <c r="A7211" s="143">
        <v>322</v>
      </c>
    </row>
    <row r="7212" spans="1:1" x14ac:dyDescent="0.2">
      <c r="A7212" s="143">
        <v>44</v>
      </c>
    </row>
    <row r="7213" spans="1:1" x14ac:dyDescent="0.2">
      <c r="A7213" s="143">
        <v>93</v>
      </c>
    </row>
    <row r="7214" spans="1:1" x14ac:dyDescent="0.2">
      <c r="A7214" s="143">
        <v>193</v>
      </c>
    </row>
    <row r="7215" spans="1:1" x14ac:dyDescent="0.2">
      <c r="A7215" s="143">
        <v>569</v>
      </c>
    </row>
    <row r="7216" spans="1:1" x14ac:dyDescent="0.2">
      <c r="A7216" s="143">
        <v>68</v>
      </c>
    </row>
    <row r="7217" spans="1:1" x14ac:dyDescent="0.2">
      <c r="A7217" s="143">
        <v>479</v>
      </c>
    </row>
    <row r="7218" spans="1:1" x14ac:dyDescent="0.2">
      <c r="A7218" s="143">
        <v>447</v>
      </c>
    </row>
    <row r="7219" spans="1:1" x14ac:dyDescent="0.2">
      <c r="A7219" s="143">
        <v>71</v>
      </c>
    </row>
    <row r="7220" spans="1:1" x14ac:dyDescent="0.2">
      <c r="A7220" s="143">
        <v>78</v>
      </c>
    </row>
    <row r="7221" spans="1:1" x14ac:dyDescent="0.2">
      <c r="A7221" s="143">
        <v>11</v>
      </c>
    </row>
    <row r="7222" spans="1:1" x14ac:dyDescent="0.2">
      <c r="A7222" s="143">
        <v>100</v>
      </c>
    </row>
    <row r="7223" spans="1:1" x14ac:dyDescent="0.2">
      <c r="A7223" s="143">
        <v>98</v>
      </c>
    </row>
    <row r="7224" spans="1:1" x14ac:dyDescent="0.2">
      <c r="A7224" s="143">
        <v>304</v>
      </c>
    </row>
    <row r="7225" spans="1:1" x14ac:dyDescent="0.2">
      <c r="A7225" s="143">
        <v>156</v>
      </c>
    </row>
    <row r="7226" spans="1:1" x14ac:dyDescent="0.2">
      <c r="A7226" s="143">
        <v>369</v>
      </c>
    </row>
    <row r="7227" spans="1:1" x14ac:dyDescent="0.2">
      <c r="A7227" s="143">
        <v>184</v>
      </c>
    </row>
    <row r="7228" spans="1:1" x14ac:dyDescent="0.2">
      <c r="A7228" s="143">
        <v>419</v>
      </c>
    </row>
    <row r="7229" spans="1:1" x14ac:dyDescent="0.2">
      <c r="A7229" s="143">
        <v>463</v>
      </c>
    </row>
    <row r="7230" spans="1:1" x14ac:dyDescent="0.2">
      <c r="A7230" s="143">
        <v>59</v>
      </c>
    </row>
    <row r="7231" spans="1:1" x14ac:dyDescent="0.2">
      <c r="A7231" s="143">
        <v>7</v>
      </c>
    </row>
    <row r="7232" spans="1:1" x14ac:dyDescent="0.2">
      <c r="A7232" s="143">
        <v>2</v>
      </c>
    </row>
    <row r="7233" spans="1:1" x14ac:dyDescent="0.2">
      <c r="A7233" s="143">
        <v>401</v>
      </c>
    </row>
    <row r="7234" spans="1:1" x14ac:dyDescent="0.2">
      <c r="A7234" s="143">
        <v>35</v>
      </c>
    </row>
    <row r="7235" spans="1:1" x14ac:dyDescent="0.2">
      <c r="A7235" s="143">
        <v>5</v>
      </c>
    </row>
    <row r="7236" spans="1:1" x14ac:dyDescent="0.2">
      <c r="A7236" s="143">
        <v>180</v>
      </c>
    </row>
    <row r="7237" spans="1:1" x14ac:dyDescent="0.2">
      <c r="A7237" s="143">
        <v>195</v>
      </c>
    </row>
    <row r="7238" spans="1:1" x14ac:dyDescent="0.2">
      <c r="A7238" s="143">
        <v>2408</v>
      </c>
    </row>
    <row r="7239" spans="1:1" x14ac:dyDescent="0.2">
      <c r="A7239" s="143">
        <v>567</v>
      </c>
    </row>
    <row r="7240" spans="1:1" x14ac:dyDescent="0.2">
      <c r="A7240" s="143">
        <v>17</v>
      </c>
    </row>
    <row r="7241" spans="1:1" x14ac:dyDescent="0.2">
      <c r="A7241" s="143">
        <v>34</v>
      </c>
    </row>
    <row r="7242" spans="1:1" x14ac:dyDescent="0.2">
      <c r="A7242" s="143">
        <v>433</v>
      </c>
    </row>
    <row r="7243" spans="1:1" x14ac:dyDescent="0.2">
      <c r="A7243" s="143">
        <v>558</v>
      </c>
    </row>
    <row r="7244" spans="1:1" x14ac:dyDescent="0.2">
      <c r="A7244" s="143">
        <v>41</v>
      </c>
    </row>
    <row r="7245" spans="1:1" x14ac:dyDescent="0.2">
      <c r="A7245" s="143">
        <v>82</v>
      </c>
    </row>
    <row r="7246" spans="1:1" x14ac:dyDescent="0.2">
      <c r="A7246" s="143">
        <v>416</v>
      </c>
    </row>
    <row r="7247" spans="1:1" x14ac:dyDescent="0.2">
      <c r="A7247" s="143">
        <v>374</v>
      </c>
    </row>
    <row r="7248" spans="1:1" x14ac:dyDescent="0.2">
      <c r="A7248" s="143">
        <v>28</v>
      </c>
    </row>
    <row r="7249" spans="1:1" x14ac:dyDescent="0.2">
      <c r="A7249" s="143">
        <v>218</v>
      </c>
    </row>
    <row r="7250" spans="1:1" x14ac:dyDescent="0.2">
      <c r="A7250" s="143">
        <v>571</v>
      </c>
    </row>
    <row r="7251" spans="1:1" x14ac:dyDescent="0.2">
      <c r="A7251" s="143">
        <v>89</v>
      </c>
    </row>
    <row r="7252" spans="1:1" x14ac:dyDescent="0.2">
      <c r="A7252" s="143">
        <v>128</v>
      </c>
    </row>
    <row r="7253" spans="1:1" x14ac:dyDescent="0.2">
      <c r="A7253" s="143">
        <v>8</v>
      </c>
    </row>
    <row r="7254" spans="1:1" x14ac:dyDescent="0.2">
      <c r="A7254" s="143">
        <v>124</v>
      </c>
    </row>
    <row r="7255" spans="1:1" x14ac:dyDescent="0.2">
      <c r="A7255" s="143">
        <v>412</v>
      </c>
    </row>
    <row r="7256" spans="1:1" x14ac:dyDescent="0.2">
      <c r="A7256" s="143">
        <v>329</v>
      </c>
    </row>
    <row r="7257" spans="1:1" x14ac:dyDescent="0.2">
      <c r="A7257" s="143">
        <v>48</v>
      </c>
    </row>
    <row r="7258" spans="1:1" x14ac:dyDescent="0.2">
      <c r="A7258" s="143">
        <v>310</v>
      </c>
    </row>
    <row r="7259" spans="1:1" x14ac:dyDescent="0.2">
      <c r="A7259" s="143">
        <v>3529</v>
      </c>
    </row>
    <row r="7260" spans="1:1" x14ac:dyDescent="0.2">
      <c r="A7260" s="143">
        <v>131</v>
      </c>
    </row>
    <row r="7261" spans="1:1" x14ac:dyDescent="0.2">
      <c r="A7261" s="143">
        <v>417</v>
      </c>
    </row>
    <row r="7262" spans="1:1" x14ac:dyDescent="0.2">
      <c r="A7262" s="143">
        <v>694</v>
      </c>
    </row>
    <row r="7263" spans="1:1" x14ac:dyDescent="0.2">
      <c r="A7263" s="143">
        <v>496</v>
      </c>
    </row>
    <row r="7264" spans="1:1" x14ac:dyDescent="0.2">
      <c r="A7264" s="143">
        <v>285</v>
      </c>
    </row>
    <row r="7265" spans="1:1" x14ac:dyDescent="0.2">
      <c r="A7265" s="143">
        <v>170</v>
      </c>
    </row>
    <row r="7266" spans="1:1" x14ac:dyDescent="0.2">
      <c r="A7266" s="143">
        <v>413</v>
      </c>
    </row>
    <row r="7267" spans="1:1" x14ac:dyDescent="0.2">
      <c r="A7267" s="143">
        <v>26</v>
      </c>
    </row>
    <row r="7268" spans="1:1" x14ac:dyDescent="0.2">
      <c r="A7268" s="143">
        <v>275</v>
      </c>
    </row>
    <row r="7269" spans="1:1" x14ac:dyDescent="0.2">
      <c r="A7269" s="143">
        <v>357</v>
      </c>
    </row>
    <row r="7270" spans="1:1" x14ac:dyDescent="0.2">
      <c r="A7270" s="143">
        <v>372</v>
      </c>
    </row>
    <row r="7271" spans="1:1" x14ac:dyDescent="0.2">
      <c r="A7271" s="143">
        <v>18</v>
      </c>
    </row>
    <row r="7272" spans="1:1" x14ac:dyDescent="0.2">
      <c r="A7272" s="143">
        <v>47</v>
      </c>
    </row>
    <row r="7273" spans="1:1" x14ac:dyDescent="0.2">
      <c r="A7273" s="143">
        <v>62</v>
      </c>
    </row>
    <row r="7274" spans="1:1" x14ac:dyDescent="0.2">
      <c r="A7274" s="143">
        <v>434</v>
      </c>
    </row>
    <row r="7275" spans="1:1" x14ac:dyDescent="0.2">
      <c r="A7275" s="143">
        <v>998</v>
      </c>
    </row>
    <row r="7276" spans="1:1" x14ac:dyDescent="0.2">
      <c r="A7276" s="143">
        <v>141</v>
      </c>
    </row>
    <row r="7277" spans="1:1" x14ac:dyDescent="0.2">
      <c r="A7277" s="143">
        <v>254</v>
      </c>
    </row>
    <row r="7278" spans="1:1" x14ac:dyDescent="0.2">
      <c r="A7278" s="143">
        <v>38</v>
      </c>
    </row>
    <row r="7279" spans="1:1" x14ac:dyDescent="0.2">
      <c r="A7279" s="143">
        <v>109</v>
      </c>
    </row>
    <row r="7280" spans="1:1" x14ac:dyDescent="0.2">
      <c r="A7280" s="143">
        <v>43</v>
      </c>
    </row>
    <row r="7281" spans="1:1" x14ac:dyDescent="0.2">
      <c r="A7281" s="143">
        <v>69</v>
      </c>
    </row>
    <row r="7282" spans="1:1" x14ac:dyDescent="0.2">
      <c r="A7282" s="143">
        <v>474</v>
      </c>
    </row>
    <row r="7283" spans="1:1" x14ac:dyDescent="0.2">
      <c r="A7283" s="143">
        <v>412</v>
      </c>
    </row>
    <row r="7284" spans="1:1" x14ac:dyDescent="0.2">
      <c r="A7284" s="143">
        <v>394</v>
      </c>
    </row>
    <row r="7285" spans="1:1" x14ac:dyDescent="0.2">
      <c r="A7285" s="143">
        <v>396</v>
      </c>
    </row>
    <row r="7286" spans="1:1" x14ac:dyDescent="0.2">
      <c r="A7286" s="143">
        <v>54</v>
      </c>
    </row>
    <row r="7287" spans="1:1" x14ac:dyDescent="0.2">
      <c r="A7287" s="143">
        <v>86</v>
      </c>
    </row>
    <row r="7288" spans="1:1" x14ac:dyDescent="0.2">
      <c r="A7288" s="143">
        <v>3325</v>
      </c>
    </row>
    <row r="7289" spans="1:1" x14ac:dyDescent="0.2">
      <c r="A7289" s="143">
        <v>48</v>
      </c>
    </row>
    <row r="7290" spans="1:1" x14ac:dyDescent="0.2">
      <c r="A7290" s="143">
        <v>111</v>
      </c>
    </row>
    <row r="7291" spans="1:1" x14ac:dyDescent="0.2">
      <c r="A7291" s="143">
        <v>77</v>
      </c>
    </row>
    <row r="7292" spans="1:1" x14ac:dyDescent="0.2">
      <c r="A7292" s="143">
        <v>17</v>
      </c>
    </row>
    <row r="7293" spans="1:1" x14ac:dyDescent="0.2">
      <c r="A7293" s="143">
        <v>3714</v>
      </c>
    </row>
    <row r="7294" spans="1:1" x14ac:dyDescent="0.2">
      <c r="A7294" s="143">
        <v>52</v>
      </c>
    </row>
    <row r="7295" spans="1:1" x14ac:dyDescent="0.2">
      <c r="A7295" s="143">
        <v>71</v>
      </c>
    </row>
    <row r="7296" spans="1:1" x14ac:dyDescent="0.2">
      <c r="A7296" s="143">
        <v>47</v>
      </c>
    </row>
    <row r="7297" spans="1:1" x14ac:dyDescent="0.2">
      <c r="A7297" s="143">
        <v>87</v>
      </c>
    </row>
    <row r="7298" spans="1:1" x14ac:dyDescent="0.2">
      <c r="A7298" s="143">
        <v>85</v>
      </c>
    </row>
    <row r="7299" spans="1:1" x14ac:dyDescent="0.2">
      <c r="A7299" s="143">
        <v>130</v>
      </c>
    </row>
    <row r="7300" spans="1:1" x14ac:dyDescent="0.2">
      <c r="A7300" s="143">
        <v>442</v>
      </c>
    </row>
    <row r="7301" spans="1:1" x14ac:dyDescent="0.2">
      <c r="A7301" s="143">
        <v>30</v>
      </c>
    </row>
    <row r="7302" spans="1:1" x14ac:dyDescent="0.2">
      <c r="A7302" s="143">
        <v>83</v>
      </c>
    </row>
    <row r="7303" spans="1:1" x14ac:dyDescent="0.2">
      <c r="A7303" s="143">
        <v>142</v>
      </c>
    </row>
    <row r="7304" spans="1:1" x14ac:dyDescent="0.2">
      <c r="A7304" s="143">
        <v>97</v>
      </c>
    </row>
    <row r="7305" spans="1:1" x14ac:dyDescent="0.2">
      <c r="A7305" s="143">
        <v>169</v>
      </c>
    </row>
    <row r="7306" spans="1:1" x14ac:dyDescent="0.2">
      <c r="A7306" s="143">
        <v>185</v>
      </c>
    </row>
    <row r="7307" spans="1:1" x14ac:dyDescent="0.2">
      <c r="A7307" s="143">
        <v>140</v>
      </c>
    </row>
    <row r="7308" spans="1:1" x14ac:dyDescent="0.2">
      <c r="A7308" s="143">
        <v>380</v>
      </c>
    </row>
    <row r="7309" spans="1:1" x14ac:dyDescent="0.2">
      <c r="A7309" s="143">
        <v>52</v>
      </c>
    </row>
    <row r="7310" spans="1:1" x14ac:dyDescent="0.2">
      <c r="A7310" s="143">
        <v>112</v>
      </c>
    </row>
    <row r="7311" spans="1:1" x14ac:dyDescent="0.2">
      <c r="A7311" s="143">
        <v>16</v>
      </c>
    </row>
    <row r="7312" spans="1:1" x14ac:dyDescent="0.2">
      <c r="A7312" s="143">
        <v>55</v>
      </c>
    </row>
    <row r="7313" spans="1:1" x14ac:dyDescent="0.2">
      <c r="A7313" s="143">
        <v>400</v>
      </c>
    </row>
    <row r="7314" spans="1:1" x14ac:dyDescent="0.2">
      <c r="A7314" s="143">
        <v>435</v>
      </c>
    </row>
    <row r="7315" spans="1:1" x14ac:dyDescent="0.2">
      <c r="A7315" s="143">
        <v>365</v>
      </c>
    </row>
    <row r="7316" spans="1:1" x14ac:dyDescent="0.2">
      <c r="A7316" s="143">
        <v>130</v>
      </c>
    </row>
    <row r="7317" spans="1:1" x14ac:dyDescent="0.2">
      <c r="A7317" s="143">
        <v>430</v>
      </c>
    </row>
    <row r="7318" spans="1:1" x14ac:dyDescent="0.2">
      <c r="A7318" s="143">
        <v>81</v>
      </c>
    </row>
    <row r="7319" spans="1:1" x14ac:dyDescent="0.2">
      <c r="A7319" s="143">
        <v>87</v>
      </c>
    </row>
    <row r="7320" spans="1:1" x14ac:dyDescent="0.2">
      <c r="A7320" s="143">
        <v>443</v>
      </c>
    </row>
    <row r="7321" spans="1:1" x14ac:dyDescent="0.2">
      <c r="A7321" s="143">
        <v>219</v>
      </c>
    </row>
    <row r="7322" spans="1:1" x14ac:dyDescent="0.2">
      <c r="A7322" s="143">
        <v>12</v>
      </c>
    </row>
    <row r="7323" spans="1:1" x14ac:dyDescent="0.2">
      <c r="A7323" s="143">
        <v>17</v>
      </c>
    </row>
    <row r="7324" spans="1:1" x14ac:dyDescent="0.2">
      <c r="A7324" s="143">
        <v>58</v>
      </c>
    </row>
    <row r="7325" spans="1:1" x14ac:dyDescent="0.2">
      <c r="A7325" s="143">
        <v>2743</v>
      </c>
    </row>
    <row r="7326" spans="1:1" x14ac:dyDescent="0.2">
      <c r="A7326" s="143">
        <v>79</v>
      </c>
    </row>
    <row r="7327" spans="1:1" x14ac:dyDescent="0.2">
      <c r="A7327" s="143">
        <v>86</v>
      </c>
    </row>
    <row r="7328" spans="1:1" x14ac:dyDescent="0.2">
      <c r="A7328" s="143">
        <v>95</v>
      </c>
    </row>
    <row r="7329" spans="1:1" x14ac:dyDescent="0.2">
      <c r="A7329" s="143">
        <v>259</v>
      </c>
    </row>
    <row r="7330" spans="1:1" x14ac:dyDescent="0.2">
      <c r="A7330" s="143">
        <v>161</v>
      </c>
    </row>
    <row r="7331" spans="1:1" x14ac:dyDescent="0.2">
      <c r="A7331" s="143">
        <v>90</v>
      </c>
    </row>
    <row r="7332" spans="1:1" x14ac:dyDescent="0.2">
      <c r="A7332" s="143">
        <v>486</v>
      </c>
    </row>
    <row r="7333" spans="1:1" x14ac:dyDescent="0.2">
      <c r="A7333" s="143">
        <v>72</v>
      </c>
    </row>
    <row r="7334" spans="1:1" x14ac:dyDescent="0.2">
      <c r="A7334" s="143">
        <v>849</v>
      </c>
    </row>
    <row r="7335" spans="1:1" x14ac:dyDescent="0.2">
      <c r="A7335" s="143">
        <v>43</v>
      </c>
    </row>
    <row r="7336" spans="1:1" x14ac:dyDescent="0.2">
      <c r="A7336" s="143">
        <v>95</v>
      </c>
    </row>
    <row r="7337" spans="1:1" x14ac:dyDescent="0.2">
      <c r="A7337" s="143">
        <v>95</v>
      </c>
    </row>
    <row r="7338" spans="1:1" x14ac:dyDescent="0.2">
      <c r="A7338" s="143">
        <v>51</v>
      </c>
    </row>
    <row r="7339" spans="1:1" x14ac:dyDescent="0.2">
      <c r="A7339" s="143">
        <v>25</v>
      </c>
    </row>
    <row r="7340" spans="1:1" x14ac:dyDescent="0.2">
      <c r="A7340" s="143">
        <v>374</v>
      </c>
    </row>
    <row r="7341" spans="1:1" x14ac:dyDescent="0.2">
      <c r="A7341" s="143">
        <v>381</v>
      </c>
    </row>
    <row r="7342" spans="1:1" x14ac:dyDescent="0.2">
      <c r="A7342" s="143">
        <v>50</v>
      </c>
    </row>
    <row r="7343" spans="1:1" x14ac:dyDescent="0.2">
      <c r="A7343" s="143">
        <v>318</v>
      </c>
    </row>
    <row r="7344" spans="1:1" x14ac:dyDescent="0.2">
      <c r="A7344" s="143">
        <v>701</v>
      </c>
    </row>
    <row r="7345" spans="1:1" x14ac:dyDescent="0.2">
      <c r="A7345" s="143">
        <v>56</v>
      </c>
    </row>
    <row r="7346" spans="1:1" x14ac:dyDescent="0.2">
      <c r="A7346" s="143">
        <v>80</v>
      </c>
    </row>
    <row r="7347" spans="1:1" x14ac:dyDescent="0.2">
      <c r="A7347" s="143">
        <v>32</v>
      </c>
    </row>
    <row r="7348" spans="1:1" x14ac:dyDescent="0.2">
      <c r="A7348" s="143">
        <v>111</v>
      </c>
    </row>
    <row r="7349" spans="1:1" x14ac:dyDescent="0.2">
      <c r="A7349" s="143">
        <v>402</v>
      </c>
    </row>
    <row r="7350" spans="1:1" x14ac:dyDescent="0.2">
      <c r="A7350" s="143">
        <v>497</v>
      </c>
    </row>
    <row r="7351" spans="1:1" x14ac:dyDescent="0.2">
      <c r="A7351" s="143">
        <v>106</v>
      </c>
    </row>
    <row r="7352" spans="1:1" x14ac:dyDescent="0.2">
      <c r="A7352" s="143">
        <v>233</v>
      </c>
    </row>
    <row r="7353" spans="1:1" x14ac:dyDescent="0.2">
      <c r="A7353" s="143">
        <v>53</v>
      </c>
    </row>
    <row r="7354" spans="1:1" x14ac:dyDescent="0.2">
      <c r="A7354" s="143">
        <v>312</v>
      </c>
    </row>
    <row r="7355" spans="1:1" x14ac:dyDescent="0.2">
      <c r="A7355" s="143">
        <v>365</v>
      </c>
    </row>
    <row r="7356" spans="1:1" x14ac:dyDescent="0.2">
      <c r="A7356" s="143">
        <v>100</v>
      </c>
    </row>
    <row r="7357" spans="1:1" x14ac:dyDescent="0.2">
      <c r="A7357" s="143">
        <v>414</v>
      </c>
    </row>
    <row r="7358" spans="1:1" x14ac:dyDescent="0.2">
      <c r="A7358" s="143">
        <v>425</v>
      </c>
    </row>
    <row r="7359" spans="1:1" x14ac:dyDescent="0.2">
      <c r="A7359" s="143">
        <v>60</v>
      </c>
    </row>
    <row r="7360" spans="1:1" x14ac:dyDescent="0.2">
      <c r="A7360" s="143">
        <v>28</v>
      </c>
    </row>
    <row r="7361" spans="1:1" x14ac:dyDescent="0.2">
      <c r="A7361" s="143">
        <v>48</v>
      </c>
    </row>
    <row r="7362" spans="1:1" x14ac:dyDescent="0.2">
      <c r="A7362" s="143">
        <v>82</v>
      </c>
    </row>
    <row r="7363" spans="1:1" x14ac:dyDescent="0.2">
      <c r="A7363" s="143">
        <v>97</v>
      </c>
    </row>
    <row r="7364" spans="1:1" x14ac:dyDescent="0.2">
      <c r="A7364" s="143">
        <v>460</v>
      </c>
    </row>
    <row r="7365" spans="1:1" x14ac:dyDescent="0.2">
      <c r="A7365" s="143">
        <v>81</v>
      </c>
    </row>
    <row r="7366" spans="1:1" x14ac:dyDescent="0.2">
      <c r="A7366" s="143">
        <v>81</v>
      </c>
    </row>
    <row r="7367" spans="1:1" x14ac:dyDescent="0.2">
      <c r="A7367" s="143">
        <v>415</v>
      </c>
    </row>
    <row r="7368" spans="1:1" x14ac:dyDescent="0.2">
      <c r="A7368" s="143">
        <v>87</v>
      </c>
    </row>
    <row r="7369" spans="1:1" x14ac:dyDescent="0.2">
      <c r="A7369" s="143">
        <v>97</v>
      </c>
    </row>
    <row r="7370" spans="1:1" x14ac:dyDescent="0.2">
      <c r="A7370" s="143">
        <v>123</v>
      </c>
    </row>
    <row r="7371" spans="1:1" x14ac:dyDescent="0.2">
      <c r="A7371" s="143">
        <v>14</v>
      </c>
    </row>
    <row r="7372" spans="1:1" x14ac:dyDescent="0.2">
      <c r="A7372" s="143">
        <v>90</v>
      </c>
    </row>
    <row r="7373" spans="1:1" x14ac:dyDescent="0.2">
      <c r="A7373" s="143">
        <v>418</v>
      </c>
    </row>
    <row r="7374" spans="1:1" x14ac:dyDescent="0.2">
      <c r="A7374" s="143">
        <v>2326</v>
      </c>
    </row>
    <row r="7375" spans="1:1" x14ac:dyDescent="0.2">
      <c r="A7375" s="143">
        <v>72</v>
      </c>
    </row>
    <row r="7376" spans="1:1" x14ac:dyDescent="0.2">
      <c r="A7376" s="143">
        <v>203</v>
      </c>
    </row>
    <row r="7377" spans="1:1" x14ac:dyDescent="0.2">
      <c r="A7377" s="143">
        <v>451</v>
      </c>
    </row>
    <row r="7378" spans="1:1" x14ac:dyDescent="0.2">
      <c r="A7378" s="143">
        <v>278</v>
      </c>
    </row>
    <row r="7379" spans="1:1" x14ac:dyDescent="0.2">
      <c r="A7379" s="143">
        <v>146</v>
      </c>
    </row>
    <row r="7380" spans="1:1" x14ac:dyDescent="0.2">
      <c r="A7380" s="143">
        <v>54</v>
      </c>
    </row>
    <row r="7381" spans="1:1" x14ac:dyDescent="0.2">
      <c r="A7381" s="143">
        <v>407</v>
      </c>
    </row>
    <row r="7382" spans="1:1" x14ac:dyDescent="0.2">
      <c r="A7382" s="143">
        <v>3</v>
      </c>
    </row>
    <row r="7383" spans="1:1" x14ac:dyDescent="0.2">
      <c r="A7383" s="143">
        <v>51</v>
      </c>
    </row>
    <row r="7384" spans="1:1" x14ac:dyDescent="0.2">
      <c r="A7384" s="143">
        <v>85</v>
      </c>
    </row>
    <row r="7385" spans="1:1" x14ac:dyDescent="0.2">
      <c r="A7385" s="143">
        <v>16</v>
      </c>
    </row>
    <row r="7386" spans="1:1" x14ac:dyDescent="0.2">
      <c r="A7386" s="143">
        <v>18</v>
      </c>
    </row>
    <row r="7387" spans="1:1" x14ac:dyDescent="0.2">
      <c r="A7387" s="143">
        <v>444</v>
      </c>
    </row>
    <row r="7388" spans="1:1" x14ac:dyDescent="0.2">
      <c r="A7388" s="143">
        <v>64</v>
      </c>
    </row>
    <row r="7389" spans="1:1" x14ac:dyDescent="0.2">
      <c r="A7389" s="143">
        <v>6</v>
      </c>
    </row>
    <row r="7390" spans="1:1" x14ac:dyDescent="0.2">
      <c r="A7390" s="143">
        <v>30</v>
      </c>
    </row>
    <row r="7391" spans="1:1" x14ac:dyDescent="0.2">
      <c r="A7391" s="143">
        <v>473</v>
      </c>
    </row>
    <row r="7392" spans="1:1" x14ac:dyDescent="0.2">
      <c r="A7392" s="143">
        <v>159</v>
      </c>
    </row>
    <row r="7393" spans="1:1" x14ac:dyDescent="0.2">
      <c r="A7393" s="143">
        <v>586</v>
      </c>
    </row>
    <row r="7394" spans="1:1" x14ac:dyDescent="0.2">
      <c r="A7394" s="143">
        <v>135</v>
      </c>
    </row>
    <row r="7395" spans="1:1" x14ac:dyDescent="0.2">
      <c r="A7395" s="143">
        <v>409</v>
      </c>
    </row>
    <row r="7396" spans="1:1" x14ac:dyDescent="0.2">
      <c r="A7396" s="143">
        <v>432</v>
      </c>
    </row>
    <row r="7397" spans="1:1" x14ac:dyDescent="0.2">
      <c r="A7397" s="143">
        <v>470</v>
      </c>
    </row>
    <row r="7398" spans="1:1" x14ac:dyDescent="0.2">
      <c r="A7398" s="143">
        <v>1722</v>
      </c>
    </row>
    <row r="7399" spans="1:1" x14ac:dyDescent="0.2">
      <c r="A7399" s="143">
        <v>32</v>
      </c>
    </row>
    <row r="7400" spans="1:1" x14ac:dyDescent="0.2">
      <c r="A7400" s="143">
        <v>137</v>
      </c>
    </row>
    <row r="7401" spans="1:1" x14ac:dyDescent="0.2">
      <c r="A7401" s="143">
        <v>235</v>
      </c>
    </row>
    <row r="7402" spans="1:1" x14ac:dyDescent="0.2">
      <c r="A7402" s="143">
        <v>17</v>
      </c>
    </row>
    <row r="7403" spans="1:1" x14ac:dyDescent="0.2">
      <c r="A7403" s="143">
        <v>109</v>
      </c>
    </row>
    <row r="7404" spans="1:1" x14ac:dyDescent="0.2">
      <c r="A7404" s="143">
        <v>353</v>
      </c>
    </row>
    <row r="7405" spans="1:1" x14ac:dyDescent="0.2">
      <c r="A7405" s="143">
        <v>85</v>
      </c>
    </row>
    <row r="7406" spans="1:1" x14ac:dyDescent="0.2">
      <c r="A7406" s="143">
        <v>29</v>
      </c>
    </row>
    <row r="7407" spans="1:1" x14ac:dyDescent="0.2">
      <c r="A7407" s="143">
        <v>68</v>
      </c>
    </row>
    <row r="7408" spans="1:1" x14ac:dyDescent="0.2">
      <c r="A7408" s="143">
        <v>206</v>
      </c>
    </row>
    <row r="7409" spans="1:1" x14ac:dyDescent="0.2">
      <c r="A7409" s="143">
        <v>77</v>
      </c>
    </row>
    <row r="7410" spans="1:1" x14ac:dyDescent="0.2">
      <c r="A7410" s="143">
        <v>84</v>
      </c>
    </row>
    <row r="7411" spans="1:1" x14ac:dyDescent="0.2">
      <c r="A7411" s="143">
        <v>103</v>
      </c>
    </row>
    <row r="7412" spans="1:1" x14ac:dyDescent="0.2">
      <c r="A7412" s="143">
        <v>21</v>
      </c>
    </row>
    <row r="7413" spans="1:1" x14ac:dyDescent="0.2">
      <c r="A7413" s="143">
        <v>111</v>
      </c>
    </row>
    <row r="7414" spans="1:1" x14ac:dyDescent="0.2">
      <c r="A7414" s="143">
        <v>446</v>
      </c>
    </row>
    <row r="7415" spans="1:1" x14ac:dyDescent="0.2">
      <c r="A7415" s="143">
        <v>85</v>
      </c>
    </row>
    <row r="7416" spans="1:1" x14ac:dyDescent="0.2">
      <c r="A7416" s="143">
        <v>211</v>
      </c>
    </row>
    <row r="7417" spans="1:1" x14ac:dyDescent="0.2">
      <c r="A7417" s="143">
        <v>472</v>
      </c>
    </row>
    <row r="7418" spans="1:1" x14ac:dyDescent="0.2">
      <c r="A7418" s="143">
        <v>174</v>
      </c>
    </row>
    <row r="7419" spans="1:1" x14ac:dyDescent="0.2">
      <c r="A7419" s="143">
        <v>83</v>
      </c>
    </row>
    <row r="7420" spans="1:1" x14ac:dyDescent="0.2">
      <c r="A7420" s="143">
        <v>429</v>
      </c>
    </row>
    <row r="7421" spans="1:1" x14ac:dyDescent="0.2">
      <c r="A7421" s="143">
        <v>11</v>
      </c>
    </row>
    <row r="7422" spans="1:1" x14ac:dyDescent="0.2">
      <c r="A7422" s="143">
        <v>379</v>
      </c>
    </row>
    <row r="7423" spans="1:1" x14ac:dyDescent="0.2">
      <c r="A7423" s="143">
        <v>415</v>
      </c>
    </row>
    <row r="7424" spans="1:1" x14ac:dyDescent="0.2">
      <c r="A7424" s="143">
        <v>120</v>
      </c>
    </row>
    <row r="7425" spans="1:1" x14ac:dyDescent="0.2">
      <c r="A7425" s="143">
        <v>356</v>
      </c>
    </row>
    <row r="7426" spans="1:1" x14ac:dyDescent="0.2">
      <c r="A7426" s="143">
        <v>324</v>
      </c>
    </row>
    <row r="7427" spans="1:1" x14ac:dyDescent="0.2">
      <c r="A7427" s="143">
        <v>99</v>
      </c>
    </row>
    <row r="7428" spans="1:1" x14ac:dyDescent="0.2">
      <c r="A7428" s="143">
        <v>29</v>
      </c>
    </row>
    <row r="7429" spans="1:1" x14ac:dyDescent="0.2">
      <c r="A7429" s="143">
        <v>379</v>
      </c>
    </row>
    <row r="7430" spans="1:1" x14ac:dyDescent="0.2">
      <c r="A7430" s="143">
        <v>326</v>
      </c>
    </row>
    <row r="7431" spans="1:1" x14ac:dyDescent="0.2">
      <c r="A7431" s="143">
        <v>435</v>
      </c>
    </row>
    <row r="7432" spans="1:1" x14ac:dyDescent="0.2">
      <c r="A7432" s="143">
        <v>15</v>
      </c>
    </row>
    <row r="7433" spans="1:1" x14ac:dyDescent="0.2">
      <c r="A7433" s="143">
        <v>17</v>
      </c>
    </row>
    <row r="7434" spans="1:1" x14ac:dyDescent="0.2">
      <c r="A7434" s="143">
        <v>69</v>
      </c>
    </row>
    <row r="7435" spans="1:1" x14ac:dyDescent="0.2">
      <c r="A7435" s="143">
        <v>400</v>
      </c>
    </row>
    <row r="7436" spans="1:1" x14ac:dyDescent="0.2">
      <c r="A7436" s="143">
        <v>442</v>
      </c>
    </row>
    <row r="7437" spans="1:1" x14ac:dyDescent="0.2">
      <c r="A7437" s="143">
        <v>1</v>
      </c>
    </row>
    <row r="7438" spans="1:1" x14ac:dyDescent="0.2">
      <c r="A7438" s="143">
        <v>126</v>
      </c>
    </row>
    <row r="7439" spans="1:1" x14ac:dyDescent="0.2">
      <c r="A7439" s="143">
        <v>86</v>
      </c>
    </row>
    <row r="7440" spans="1:1" x14ac:dyDescent="0.2">
      <c r="A7440" s="143">
        <v>98</v>
      </c>
    </row>
    <row r="7441" spans="1:1" x14ac:dyDescent="0.2">
      <c r="A7441" s="143">
        <v>86</v>
      </c>
    </row>
    <row r="7442" spans="1:1" x14ac:dyDescent="0.2">
      <c r="A7442" s="143">
        <v>261</v>
      </c>
    </row>
    <row r="7443" spans="1:1" x14ac:dyDescent="0.2">
      <c r="A7443" s="143">
        <v>55</v>
      </c>
    </row>
    <row r="7444" spans="1:1" x14ac:dyDescent="0.2">
      <c r="A7444" s="143">
        <v>235</v>
      </c>
    </row>
    <row r="7445" spans="1:1" x14ac:dyDescent="0.2">
      <c r="A7445" s="143">
        <v>3986</v>
      </c>
    </row>
    <row r="7446" spans="1:1" x14ac:dyDescent="0.2">
      <c r="A7446" s="143">
        <v>11</v>
      </c>
    </row>
    <row r="7447" spans="1:1" x14ac:dyDescent="0.2">
      <c r="A7447" s="143">
        <v>283</v>
      </c>
    </row>
    <row r="7448" spans="1:1" x14ac:dyDescent="0.2">
      <c r="A7448" s="143">
        <v>135</v>
      </c>
    </row>
    <row r="7449" spans="1:1" x14ac:dyDescent="0.2">
      <c r="A7449" s="143">
        <v>1204</v>
      </c>
    </row>
    <row r="7450" spans="1:1" x14ac:dyDescent="0.2">
      <c r="A7450" s="143">
        <v>67</v>
      </c>
    </row>
    <row r="7451" spans="1:1" x14ac:dyDescent="0.2">
      <c r="A7451" s="143">
        <v>95</v>
      </c>
    </row>
    <row r="7452" spans="1:1" x14ac:dyDescent="0.2">
      <c r="A7452" s="143">
        <v>100</v>
      </c>
    </row>
    <row r="7453" spans="1:1" x14ac:dyDescent="0.2">
      <c r="A7453" s="143">
        <v>115</v>
      </c>
    </row>
    <row r="7454" spans="1:1" x14ac:dyDescent="0.2">
      <c r="A7454" s="143">
        <v>420</v>
      </c>
    </row>
    <row r="7455" spans="1:1" x14ac:dyDescent="0.2">
      <c r="A7455" s="143">
        <v>389</v>
      </c>
    </row>
    <row r="7456" spans="1:1" x14ac:dyDescent="0.2">
      <c r="A7456" s="143">
        <v>21</v>
      </c>
    </row>
    <row r="7457" spans="1:1" x14ac:dyDescent="0.2">
      <c r="A7457" s="143">
        <v>93</v>
      </c>
    </row>
    <row r="7458" spans="1:1" x14ac:dyDescent="0.2">
      <c r="A7458" s="143">
        <v>355</v>
      </c>
    </row>
    <row r="7459" spans="1:1" x14ac:dyDescent="0.2">
      <c r="A7459" s="143">
        <v>64</v>
      </c>
    </row>
    <row r="7460" spans="1:1" x14ac:dyDescent="0.2">
      <c r="A7460" s="143">
        <v>86</v>
      </c>
    </row>
    <row r="7461" spans="1:1" x14ac:dyDescent="0.2">
      <c r="A7461" s="143">
        <v>75</v>
      </c>
    </row>
    <row r="7462" spans="1:1" x14ac:dyDescent="0.2">
      <c r="A7462" s="143">
        <v>19</v>
      </c>
    </row>
    <row r="7463" spans="1:1" x14ac:dyDescent="0.2">
      <c r="A7463" s="143">
        <v>137</v>
      </c>
    </row>
    <row r="7464" spans="1:1" x14ac:dyDescent="0.2">
      <c r="A7464" s="143">
        <v>496</v>
      </c>
    </row>
    <row r="7465" spans="1:1" x14ac:dyDescent="0.2">
      <c r="A7465" s="143">
        <v>729</v>
      </c>
    </row>
    <row r="7466" spans="1:1" x14ac:dyDescent="0.2">
      <c r="A7466" s="143">
        <v>371</v>
      </c>
    </row>
    <row r="7467" spans="1:1" x14ac:dyDescent="0.2">
      <c r="A7467" s="143">
        <v>1995</v>
      </c>
    </row>
    <row r="7468" spans="1:1" x14ac:dyDescent="0.2">
      <c r="A7468" s="143">
        <v>78</v>
      </c>
    </row>
    <row r="7469" spans="1:1" x14ac:dyDescent="0.2">
      <c r="A7469" s="143">
        <v>379</v>
      </c>
    </row>
    <row r="7470" spans="1:1" x14ac:dyDescent="0.2">
      <c r="A7470" s="143">
        <v>29</v>
      </c>
    </row>
    <row r="7471" spans="1:1" x14ac:dyDescent="0.2">
      <c r="A7471" s="143">
        <v>83</v>
      </c>
    </row>
    <row r="7472" spans="1:1" x14ac:dyDescent="0.2">
      <c r="A7472" s="143">
        <v>447</v>
      </c>
    </row>
    <row r="7473" spans="1:1" x14ac:dyDescent="0.2">
      <c r="A7473" s="143">
        <v>408</v>
      </c>
    </row>
    <row r="7474" spans="1:1" x14ac:dyDescent="0.2">
      <c r="A7474" s="143">
        <v>899</v>
      </c>
    </row>
    <row r="7475" spans="1:1" x14ac:dyDescent="0.2">
      <c r="A7475" s="143">
        <v>70</v>
      </c>
    </row>
    <row r="7476" spans="1:1" x14ac:dyDescent="0.2">
      <c r="A7476" s="143">
        <v>412</v>
      </c>
    </row>
    <row r="7477" spans="1:1" x14ac:dyDescent="0.2">
      <c r="A7477" s="143">
        <v>69</v>
      </c>
    </row>
    <row r="7478" spans="1:1" x14ac:dyDescent="0.2">
      <c r="A7478" s="143">
        <v>394</v>
      </c>
    </row>
    <row r="7479" spans="1:1" x14ac:dyDescent="0.2">
      <c r="A7479" s="143">
        <v>481</v>
      </c>
    </row>
    <row r="7480" spans="1:1" x14ac:dyDescent="0.2">
      <c r="A7480" s="143">
        <v>126</v>
      </c>
    </row>
    <row r="7481" spans="1:1" x14ac:dyDescent="0.2">
      <c r="A7481" s="143">
        <v>289</v>
      </c>
    </row>
    <row r="7482" spans="1:1" x14ac:dyDescent="0.2">
      <c r="A7482" s="143">
        <v>326</v>
      </c>
    </row>
    <row r="7483" spans="1:1" x14ac:dyDescent="0.2">
      <c r="A7483" s="143">
        <v>444</v>
      </c>
    </row>
    <row r="7484" spans="1:1" x14ac:dyDescent="0.2">
      <c r="A7484" s="143">
        <v>273</v>
      </c>
    </row>
    <row r="7485" spans="1:1" x14ac:dyDescent="0.2">
      <c r="A7485" s="143">
        <v>401</v>
      </c>
    </row>
    <row r="7486" spans="1:1" x14ac:dyDescent="0.2">
      <c r="A7486" s="143">
        <v>83</v>
      </c>
    </row>
    <row r="7487" spans="1:1" x14ac:dyDescent="0.2">
      <c r="A7487" s="143">
        <v>377</v>
      </c>
    </row>
    <row r="7488" spans="1:1" x14ac:dyDescent="0.2">
      <c r="A7488" s="143">
        <v>467</v>
      </c>
    </row>
    <row r="7489" spans="1:1" x14ac:dyDescent="0.2">
      <c r="A7489" s="143">
        <v>57</v>
      </c>
    </row>
    <row r="7490" spans="1:1" x14ac:dyDescent="0.2">
      <c r="A7490" s="143">
        <v>401</v>
      </c>
    </row>
    <row r="7491" spans="1:1" x14ac:dyDescent="0.2">
      <c r="A7491" s="143">
        <v>460</v>
      </c>
    </row>
    <row r="7492" spans="1:1" x14ac:dyDescent="0.2">
      <c r="A7492" s="143">
        <v>100</v>
      </c>
    </row>
    <row r="7493" spans="1:1" x14ac:dyDescent="0.2">
      <c r="A7493" s="143">
        <v>147</v>
      </c>
    </row>
    <row r="7494" spans="1:1" x14ac:dyDescent="0.2">
      <c r="A7494" s="143">
        <v>97</v>
      </c>
    </row>
    <row r="7495" spans="1:1" x14ac:dyDescent="0.2">
      <c r="A7495" s="143">
        <v>114</v>
      </c>
    </row>
    <row r="7496" spans="1:1" x14ac:dyDescent="0.2">
      <c r="A7496" s="143">
        <v>31</v>
      </c>
    </row>
    <row r="7497" spans="1:1" x14ac:dyDescent="0.2">
      <c r="A7497" s="143">
        <v>41</v>
      </c>
    </row>
    <row r="7498" spans="1:1" x14ac:dyDescent="0.2">
      <c r="A7498" s="143">
        <v>170</v>
      </c>
    </row>
    <row r="7499" spans="1:1" x14ac:dyDescent="0.2">
      <c r="A7499" s="143">
        <v>454</v>
      </c>
    </row>
    <row r="7500" spans="1:1" x14ac:dyDescent="0.2">
      <c r="A7500" s="143">
        <v>72</v>
      </c>
    </row>
    <row r="7501" spans="1:1" x14ac:dyDescent="0.2">
      <c r="A7501" s="143">
        <v>102</v>
      </c>
    </row>
    <row r="7502" spans="1:1" x14ac:dyDescent="0.2">
      <c r="A7502" s="143">
        <v>91</v>
      </c>
    </row>
    <row r="7503" spans="1:1" x14ac:dyDescent="0.2">
      <c r="A7503" s="143">
        <v>896</v>
      </c>
    </row>
    <row r="7504" spans="1:1" x14ac:dyDescent="0.2">
      <c r="A7504" s="143">
        <v>463</v>
      </c>
    </row>
    <row r="7505" spans="1:1" x14ac:dyDescent="0.2">
      <c r="A7505" s="143">
        <v>880</v>
      </c>
    </row>
    <row r="7506" spans="1:1" x14ac:dyDescent="0.2">
      <c r="A7506" s="143">
        <v>146</v>
      </c>
    </row>
    <row r="7507" spans="1:1" x14ac:dyDescent="0.2">
      <c r="A7507" s="143">
        <v>585</v>
      </c>
    </row>
    <row r="7508" spans="1:1" x14ac:dyDescent="0.2">
      <c r="A7508" s="143">
        <v>1</v>
      </c>
    </row>
    <row r="7509" spans="1:1" x14ac:dyDescent="0.2">
      <c r="A7509" s="143">
        <v>81</v>
      </c>
    </row>
    <row r="7510" spans="1:1" x14ac:dyDescent="0.2">
      <c r="A7510" s="143">
        <v>71</v>
      </c>
    </row>
    <row r="7511" spans="1:1" x14ac:dyDescent="0.2">
      <c r="A7511" s="143">
        <v>53</v>
      </c>
    </row>
    <row r="7512" spans="1:1" x14ac:dyDescent="0.2">
      <c r="A7512" s="143">
        <v>56</v>
      </c>
    </row>
    <row r="7513" spans="1:1" x14ac:dyDescent="0.2">
      <c r="A7513" s="143">
        <v>69</v>
      </c>
    </row>
    <row r="7514" spans="1:1" x14ac:dyDescent="0.2">
      <c r="A7514" s="143">
        <v>291</v>
      </c>
    </row>
    <row r="7515" spans="1:1" x14ac:dyDescent="0.2">
      <c r="A7515" s="143">
        <v>45</v>
      </c>
    </row>
    <row r="7516" spans="1:1" x14ac:dyDescent="0.2">
      <c r="A7516" s="143">
        <v>170</v>
      </c>
    </row>
    <row r="7517" spans="1:1" x14ac:dyDescent="0.2">
      <c r="A7517" s="143">
        <v>165</v>
      </c>
    </row>
    <row r="7518" spans="1:1" x14ac:dyDescent="0.2">
      <c r="A7518" s="143">
        <v>2206</v>
      </c>
    </row>
    <row r="7519" spans="1:1" x14ac:dyDescent="0.2">
      <c r="A7519" s="143">
        <v>195</v>
      </c>
    </row>
    <row r="7520" spans="1:1" x14ac:dyDescent="0.2">
      <c r="A7520" s="143">
        <v>439</v>
      </c>
    </row>
    <row r="7521" spans="1:1" x14ac:dyDescent="0.2">
      <c r="A7521" s="143">
        <v>173</v>
      </c>
    </row>
    <row r="7522" spans="1:1" x14ac:dyDescent="0.2">
      <c r="A7522" s="143">
        <v>92</v>
      </c>
    </row>
    <row r="7523" spans="1:1" x14ac:dyDescent="0.2">
      <c r="A7523" s="143">
        <v>452</v>
      </c>
    </row>
    <row r="7524" spans="1:1" x14ac:dyDescent="0.2">
      <c r="A7524" s="143">
        <v>26</v>
      </c>
    </row>
    <row r="7525" spans="1:1" x14ac:dyDescent="0.2">
      <c r="A7525" s="143">
        <v>443</v>
      </c>
    </row>
    <row r="7526" spans="1:1" x14ac:dyDescent="0.2">
      <c r="A7526" s="143">
        <v>404</v>
      </c>
    </row>
    <row r="7527" spans="1:1" x14ac:dyDescent="0.2">
      <c r="A7527" s="143">
        <v>144</v>
      </c>
    </row>
    <row r="7528" spans="1:1" x14ac:dyDescent="0.2">
      <c r="A7528" s="143">
        <v>148</v>
      </c>
    </row>
    <row r="7529" spans="1:1" x14ac:dyDescent="0.2">
      <c r="A7529" s="143">
        <v>184</v>
      </c>
    </row>
    <row r="7530" spans="1:1" x14ac:dyDescent="0.2">
      <c r="A7530" s="143">
        <v>469</v>
      </c>
    </row>
    <row r="7531" spans="1:1" x14ac:dyDescent="0.2">
      <c r="A7531" s="143">
        <v>88</v>
      </c>
    </row>
    <row r="7532" spans="1:1" x14ac:dyDescent="0.2">
      <c r="A7532" s="143">
        <v>200</v>
      </c>
    </row>
    <row r="7533" spans="1:1" x14ac:dyDescent="0.2">
      <c r="A7533" s="143">
        <v>3580</v>
      </c>
    </row>
    <row r="7534" spans="1:1" x14ac:dyDescent="0.2">
      <c r="A7534" s="143">
        <v>1</v>
      </c>
    </row>
    <row r="7535" spans="1:1" x14ac:dyDescent="0.2">
      <c r="A7535" s="143">
        <v>469</v>
      </c>
    </row>
    <row r="7536" spans="1:1" x14ac:dyDescent="0.2">
      <c r="A7536" s="143">
        <v>75</v>
      </c>
    </row>
    <row r="7537" spans="1:1" x14ac:dyDescent="0.2">
      <c r="A7537" s="143">
        <v>414</v>
      </c>
    </row>
    <row r="7538" spans="1:1" x14ac:dyDescent="0.2">
      <c r="A7538" s="143">
        <v>390</v>
      </c>
    </row>
    <row r="7539" spans="1:1" x14ac:dyDescent="0.2">
      <c r="A7539" s="143">
        <v>60</v>
      </c>
    </row>
    <row r="7540" spans="1:1" x14ac:dyDescent="0.2">
      <c r="A7540" s="143">
        <v>146</v>
      </c>
    </row>
    <row r="7541" spans="1:1" x14ac:dyDescent="0.2">
      <c r="A7541" s="143">
        <v>54</v>
      </c>
    </row>
    <row r="7542" spans="1:1" x14ac:dyDescent="0.2">
      <c r="A7542" s="143">
        <v>3360</v>
      </c>
    </row>
    <row r="7543" spans="1:1" x14ac:dyDescent="0.2">
      <c r="A7543" s="143">
        <v>86</v>
      </c>
    </row>
    <row r="7544" spans="1:1" x14ac:dyDescent="0.2">
      <c r="A7544" s="143">
        <v>448</v>
      </c>
    </row>
    <row r="7545" spans="1:1" x14ac:dyDescent="0.2">
      <c r="A7545" s="143">
        <v>19</v>
      </c>
    </row>
    <row r="7546" spans="1:1" x14ac:dyDescent="0.2">
      <c r="A7546" s="143">
        <v>79</v>
      </c>
    </row>
    <row r="7547" spans="1:1" x14ac:dyDescent="0.2">
      <c r="A7547" s="143">
        <v>378</v>
      </c>
    </row>
    <row r="7548" spans="1:1" x14ac:dyDescent="0.2">
      <c r="A7548" s="143">
        <v>70</v>
      </c>
    </row>
    <row r="7549" spans="1:1" x14ac:dyDescent="0.2">
      <c r="A7549" s="143">
        <v>72</v>
      </c>
    </row>
    <row r="7550" spans="1:1" x14ac:dyDescent="0.2">
      <c r="A7550" s="143">
        <v>433</v>
      </c>
    </row>
    <row r="7551" spans="1:1" x14ac:dyDescent="0.2">
      <c r="A7551" s="143">
        <v>11</v>
      </c>
    </row>
    <row r="7552" spans="1:1" x14ac:dyDescent="0.2">
      <c r="A7552" s="143">
        <v>14</v>
      </c>
    </row>
    <row r="7553" spans="1:1" x14ac:dyDescent="0.2">
      <c r="A7553" s="143">
        <v>75</v>
      </c>
    </row>
    <row r="7554" spans="1:1" x14ac:dyDescent="0.2">
      <c r="A7554" s="143">
        <v>211</v>
      </c>
    </row>
    <row r="7555" spans="1:1" x14ac:dyDescent="0.2">
      <c r="A7555" s="143">
        <v>499</v>
      </c>
    </row>
    <row r="7556" spans="1:1" x14ac:dyDescent="0.2">
      <c r="A7556" s="143">
        <v>890</v>
      </c>
    </row>
    <row r="7557" spans="1:1" x14ac:dyDescent="0.2">
      <c r="A7557" s="143">
        <v>150</v>
      </c>
    </row>
    <row r="7558" spans="1:1" x14ac:dyDescent="0.2">
      <c r="A7558" s="143">
        <v>425</v>
      </c>
    </row>
    <row r="7559" spans="1:1" x14ac:dyDescent="0.2">
      <c r="A7559" s="143">
        <v>395</v>
      </c>
    </row>
    <row r="7560" spans="1:1" x14ac:dyDescent="0.2">
      <c r="A7560" s="143">
        <v>199</v>
      </c>
    </row>
    <row r="7561" spans="1:1" x14ac:dyDescent="0.2">
      <c r="A7561" s="143">
        <v>3</v>
      </c>
    </row>
    <row r="7562" spans="1:1" x14ac:dyDescent="0.2">
      <c r="A7562" s="143">
        <v>155</v>
      </c>
    </row>
    <row r="7563" spans="1:1" x14ac:dyDescent="0.2">
      <c r="A7563" s="143">
        <v>329</v>
      </c>
    </row>
    <row r="7564" spans="1:1" x14ac:dyDescent="0.2">
      <c r="A7564" s="143">
        <v>3617</v>
      </c>
    </row>
    <row r="7565" spans="1:1" x14ac:dyDescent="0.2">
      <c r="A7565" s="143">
        <v>1</v>
      </c>
    </row>
    <row r="7566" spans="1:1" x14ac:dyDescent="0.2">
      <c r="A7566" s="143">
        <v>50</v>
      </c>
    </row>
    <row r="7567" spans="1:1" x14ac:dyDescent="0.2">
      <c r="A7567" s="143">
        <v>141</v>
      </c>
    </row>
    <row r="7568" spans="1:1" x14ac:dyDescent="0.2">
      <c r="A7568" s="143">
        <v>392</v>
      </c>
    </row>
    <row r="7569" spans="1:1" x14ac:dyDescent="0.2">
      <c r="A7569" s="143">
        <v>143</v>
      </c>
    </row>
    <row r="7570" spans="1:1" x14ac:dyDescent="0.2">
      <c r="A7570" s="143">
        <v>3492</v>
      </c>
    </row>
    <row r="7571" spans="1:1" x14ac:dyDescent="0.2">
      <c r="A7571" s="143">
        <v>44</v>
      </c>
    </row>
    <row r="7572" spans="1:1" x14ac:dyDescent="0.2">
      <c r="A7572" s="143">
        <v>392</v>
      </c>
    </row>
    <row r="7573" spans="1:1" x14ac:dyDescent="0.2">
      <c r="A7573" s="143">
        <v>174</v>
      </c>
    </row>
    <row r="7574" spans="1:1" x14ac:dyDescent="0.2">
      <c r="A7574" s="143">
        <v>293</v>
      </c>
    </row>
    <row r="7575" spans="1:1" x14ac:dyDescent="0.2">
      <c r="A7575" s="143">
        <v>99</v>
      </c>
    </row>
    <row r="7576" spans="1:1" x14ac:dyDescent="0.2">
      <c r="A7576" s="143">
        <v>400</v>
      </c>
    </row>
    <row r="7577" spans="1:1" x14ac:dyDescent="0.2">
      <c r="A7577" s="143">
        <v>130</v>
      </c>
    </row>
    <row r="7578" spans="1:1" x14ac:dyDescent="0.2">
      <c r="A7578" s="143">
        <v>488</v>
      </c>
    </row>
    <row r="7579" spans="1:1" x14ac:dyDescent="0.2">
      <c r="A7579" s="143">
        <v>96</v>
      </c>
    </row>
    <row r="7580" spans="1:1" x14ac:dyDescent="0.2">
      <c r="A7580" s="143">
        <v>53</v>
      </c>
    </row>
    <row r="7581" spans="1:1" x14ac:dyDescent="0.2">
      <c r="A7581" s="143">
        <v>344</v>
      </c>
    </row>
    <row r="7582" spans="1:1" x14ac:dyDescent="0.2">
      <c r="A7582" s="143">
        <v>443</v>
      </c>
    </row>
    <row r="7583" spans="1:1" x14ac:dyDescent="0.2">
      <c r="A7583" s="143">
        <v>78</v>
      </c>
    </row>
    <row r="7584" spans="1:1" x14ac:dyDescent="0.2">
      <c r="A7584" s="143">
        <v>431</v>
      </c>
    </row>
    <row r="7585" spans="1:1" x14ac:dyDescent="0.2">
      <c r="A7585" s="143">
        <v>107</v>
      </c>
    </row>
    <row r="7586" spans="1:1" x14ac:dyDescent="0.2">
      <c r="A7586" s="143">
        <v>507</v>
      </c>
    </row>
    <row r="7587" spans="1:1" x14ac:dyDescent="0.2">
      <c r="A7587" s="143">
        <v>38</v>
      </c>
    </row>
    <row r="7588" spans="1:1" x14ac:dyDescent="0.2">
      <c r="A7588" s="143">
        <v>398</v>
      </c>
    </row>
    <row r="7589" spans="1:1" x14ac:dyDescent="0.2">
      <c r="A7589" s="143">
        <v>405</v>
      </c>
    </row>
    <row r="7590" spans="1:1" x14ac:dyDescent="0.2">
      <c r="A7590" s="143">
        <v>889</v>
      </c>
    </row>
    <row r="7591" spans="1:1" x14ac:dyDescent="0.2">
      <c r="A7591" s="143">
        <v>65</v>
      </c>
    </row>
    <row r="7592" spans="1:1" x14ac:dyDescent="0.2">
      <c r="A7592" s="143">
        <v>156</v>
      </c>
    </row>
    <row r="7593" spans="1:1" x14ac:dyDescent="0.2">
      <c r="A7593" s="143">
        <v>53</v>
      </c>
    </row>
    <row r="7594" spans="1:1" x14ac:dyDescent="0.2">
      <c r="A7594" s="143">
        <v>329</v>
      </c>
    </row>
    <row r="7595" spans="1:1" x14ac:dyDescent="0.2">
      <c r="A7595" s="143">
        <v>12</v>
      </c>
    </row>
    <row r="7596" spans="1:1" x14ac:dyDescent="0.2">
      <c r="A7596" s="143">
        <v>22</v>
      </c>
    </row>
    <row r="7597" spans="1:1" x14ac:dyDescent="0.2">
      <c r="A7597" s="143">
        <v>51</v>
      </c>
    </row>
    <row r="7598" spans="1:1" x14ac:dyDescent="0.2">
      <c r="A7598" s="143">
        <v>54</v>
      </c>
    </row>
    <row r="7599" spans="1:1" x14ac:dyDescent="0.2">
      <c r="A7599" s="143">
        <v>83</v>
      </c>
    </row>
    <row r="7600" spans="1:1" x14ac:dyDescent="0.2">
      <c r="A7600" s="143">
        <v>200</v>
      </c>
    </row>
    <row r="7601" spans="1:1" x14ac:dyDescent="0.2">
      <c r="A7601" s="143">
        <v>402</v>
      </c>
    </row>
    <row r="7602" spans="1:1" x14ac:dyDescent="0.2">
      <c r="A7602" s="143">
        <v>53</v>
      </c>
    </row>
    <row r="7603" spans="1:1" x14ac:dyDescent="0.2">
      <c r="A7603" s="143">
        <v>54</v>
      </c>
    </row>
    <row r="7604" spans="1:1" x14ac:dyDescent="0.2">
      <c r="A7604" s="143">
        <v>300</v>
      </c>
    </row>
    <row r="7605" spans="1:1" x14ac:dyDescent="0.2">
      <c r="A7605" s="143">
        <v>1638</v>
      </c>
    </row>
    <row r="7606" spans="1:1" x14ac:dyDescent="0.2">
      <c r="A7606" s="143">
        <v>14</v>
      </c>
    </row>
    <row r="7607" spans="1:1" x14ac:dyDescent="0.2">
      <c r="A7607" s="143">
        <v>481</v>
      </c>
    </row>
    <row r="7608" spans="1:1" x14ac:dyDescent="0.2">
      <c r="A7608" s="143">
        <v>7</v>
      </c>
    </row>
    <row r="7609" spans="1:1" x14ac:dyDescent="0.2">
      <c r="A7609" s="143">
        <v>161</v>
      </c>
    </row>
    <row r="7610" spans="1:1" x14ac:dyDescent="0.2">
      <c r="A7610" s="143">
        <v>39</v>
      </c>
    </row>
    <row r="7611" spans="1:1" x14ac:dyDescent="0.2">
      <c r="A7611" s="143">
        <v>149</v>
      </c>
    </row>
    <row r="7612" spans="1:1" x14ac:dyDescent="0.2">
      <c r="A7612" s="143">
        <v>190</v>
      </c>
    </row>
    <row r="7613" spans="1:1" x14ac:dyDescent="0.2">
      <c r="A7613" s="143">
        <v>182</v>
      </c>
    </row>
    <row r="7614" spans="1:1" x14ac:dyDescent="0.2">
      <c r="A7614" s="143">
        <v>459</v>
      </c>
    </row>
    <row r="7615" spans="1:1" x14ac:dyDescent="0.2">
      <c r="A7615" s="143">
        <v>400</v>
      </c>
    </row>
    <row r="7616" spans="1:1" x14ac:dyDescent="0.2">
      <c r="A7616" s="143">
        <v>24</v>
      </c>
    </row>
    <row r="7617" spans="1:1" x14ac:dyDescent="0.2">
      <c r="A7617" s="143">
        <v>49</v>
      </c>
    </row>
    <row r="7618" spans="1:1" x14ac:dyDescent="0.2">
      <c r="A7618" s="143">
        <v>78</v>
      </c>
    </row>
    <row r="7619" spans="1:1" x14ac:dyDescent="0.2">
      <c r="A7619" s="143">
        <v>113</v>
      </c>
    </row>
    <row r="7620" spans="1:1" x14ac:dyDescent="0.2">
      <c r="A7620" s="143">
        <v>816</v>
      </c>
    </row>
    <row r="7621" spans="1:1" x14ac:dyDescent="0.2">
      <c r="A7621" s="143">
        <v>115</v>
      </c>
    </row>
    <row r="7622" spans="1:1" x14ac:dyDescent="0.2">
      <c r="A7622" s="143">
        <v>886</v>
      </c>
    </row>
    <row r="7623" spans="1:1" x14ac:dyDescent="0.2">
      <c r="A7623" s="143">
        <v>340</v>
      </c>
    </row>
    <row r="7624" spans="1:1" x14ac:dyDescent="0.2">
      <c r="A7624" s="143">
        <v>3</v>
      </c>
    </row>
    <row r="7625" spans="1:1" x14ac:dyDescent="0.2">
      <c r="A7625" s="143">
        <v>87</v>
      </c>
    </row>
    <row r="7626" spans="1:1" x14ac:dyDescent="0.2">
      <c r="A7626" s="143">
        <v>69</v>
      </c>
    </row>
    <row r="7627" spans="1:1" x14ac:dyDescent="0.2">
      <c r="A7627" s="143">
        <v>2064</v>
      </c>
    </row>
    <row r="7628" spans="1:1" x14ac:dyDescent="0.2">
      <c r="A7628" s="143">
        <v>407</v>
      </c>
    </row>
    <row r="7629" spans="1:1" x14ac:dyDescent="0.2">
      <c r="A7629" s="143">
        <v>219</v>
      </c>
    </row>
    <row r="7630" spans="1:1" x14ac:dyDescent="0.2">
      <c r="A7630" s="143">
        <v>422</v>
      </c>
    </row>
    <row r="7631" spans="1:1" x14ac:dyDescent="0.2">
      <c r="A7631" s="143">
        <v>10</v>
      </c>
    </row>
    <row r="7632" spans="1:1" x14ac:dyDescent="0.2">
      <c r="A7632" s="143">
        <v>32</v>
      </c>
    </row>
    <row r="7633" spans="1:1" x14ac:dyDescent="0.2">
      <c r="A7633" s="143">
        <v>68</v>
      </c>
    </row>
    <row r="7634" spans="1:1" x14ac:dyDescent="0.2">
      <c r="A7634" s="143">
        <v>231</v>
      </c>
    </row>
    <row r="7635" spans="1:1" x14ac:dyDescent="0.2">
      <c r="A7635" s="143">
        <v>411</v>
      </c>
    </row>
    <row r="7636" spans="1:1" x14ac:dyDescent="0.2">
      <c r="A7636" s="143">
        <v>417</v>
      </c>
    </row>
    <row r="7637" spans="1:1" x14ac:dyDescent="0.2">
      <c r="A7637" s="143">
        <v>121</v>
      </c>
    </row>
    <row r="7638" spans="1:1" x14ac:dyDescent="0.2">
      <c r="A7638" s="143">
        <v>407</v>
      </c>
    </row>
    <row r="7639" spans="1:1" x14ac:dyDescent="0.2">
      <c r="A7639" s="143">
        <v>1801</v>
      </c>
    </row>
    <row r="7640" spans="1:1" x14ac:dyDescent="0.2">
      <c r="A7640" s="143">
        <v>143</v>
      </c>
    </row>
    <row r="7641" spans="1:1" x14ac:dyDescent="0.2">
      <c r="A7641" s="143">
        <v>55</v>
      </c>
    </row>
    <row r="7642" spans="1:1" x14ac:dyDescent="0.2">
      <c r="A7642" s="143">
        <v>61</v>
      </c>
    </row>
    <row r="7643" spans="1:1" x14ac:dyDescent="0.2">
      <c r="A7643" s="143">
        <v>108</v>
      </c>
    </row>
    <row r="7644" spans="1:1" x14ac:dyDescent="0.2">
      <c r="A7644" s="143">
        <v>689</v>
      </c>
    </row>
    <row r="7645" spans="1:1" x14ac:dyDescent="0.2">
      <c r="A7645" s="143">
        <v>75</v>
      </c>
    </row>
    <row r="7646" spans="1:1" x14ac:dyDescent="0.2">
      <c r="A7646" s="143">
        <v>7</v>
      </c>
    </row>
    <row r="7647" spans="1:1" x14ac:dyDescent="0.2">
      <c r="A7647" s="143">
        <v>99</v>
      </c>
    </row>
    <row r="7648" spans="1:1" x14ac:dyDescent="0.2">
      <c r="A7648" s="143">
        <v>281</v>
      </c>
    </row>
    <row r="7649" spans="1:1" x14ac:dyDescent="0.2">
      <c r="A7649" s="143">
        <v>416</v>
      </c>
    </row>
    <row r="7650" spans="1:1" x14ac:dyDescent="0.2">
      <c r="A7650" s="143">
        <v>6</v>
      </c>
    </row>
    <row r="7651" spans="1:1" x14ac:dyDescent="0.2">
      <c r="A7651" s="143">
        <v>125</v>
      </c>
    </row>
    <row r="7652" spans="1:1" x14ac:dyDescent="0.2">
      <c r="A7652" s="143">
        <v>494</v>
      </c>
    </row>
    <row r="7653" spans="1:1" x14ac:dyDescent="0.2">
      <c r="A7653" s="143">
        <v>183</v>
      </c>
    </row>
    <row r="7654" spans="1:1" x14ac:dyDescent="0.2">
      <c r="A7654" s="143">
        <v>150</v>
      </c>
    </row>
    <row r="7655" spans="1:1" x14ac:dyDescent="0.2">
      <c r="A7655" s="143">
        <v>359</v>
      </c>
    </row>
    <row r="7656" spans="1:1" x14ac:dyDescent="0.2">
      <c r="A7656" s="143">
        <v>3760</v>
      </c>
    </row>
    <row r="7657" spans="1:1" x14ac:dyDescent="0.2">
      <c r="A7657" s="143">
        <v>246</v>
      </c>
    </row>
    <row r="7658" spans="1:1" x14ac:dyDescent="0.2">
      <c r="A7658" s="143">
        <v>450</v>
      </c>
    </row>
    <row r="7659" spans="1:1" x14ac:dyDescent="0.2">
      <c r="A7659" s="143">
        <v>246</v>
      </c>
    </row>
    <row r="7660" spans="1:1" x14ac:dyDescent="0.2">
      <c r="A7660" s="143">
        <v>24</v>
      </c>
    </row>
    <row r="7661" spans="1:1" x14ac:dyDescent="0.2">
      <c r="A7661" s="143">
        <v>38</v>
      </c>
    </row>
    <row r="7662" spans="1:1" x14ac:dyDescent="0.2">
      <c r="A7662" s="143">
        <v>99</v>
      </c>
    </row>
    <row r="7663" spans="1:1" x14ac:dyDescent="0.2">
      <c r="A7663" s="143">
        <v>419</v>
      </c>
    </row>
    <row r="7664" spans="1:1" x14ac:dyDescent="0.2">
      <c r="A7664" s="143">
        <v>1977</v>
      </c>
    </row>
    <row r="7665" spans="1:1" x14ac:dyDescent="0.2">
      <c r="A7665" s="143">
        <v>89</v>
      </c>
    </row>
    <row r="7666" spans="1:1" x14ac:dyDescent="0.2">
      <c r="A7666" s="143">
        <v>70</v>
      </c>
    </row>
    <row r="7667" spans="1:1" x14ac:dyDescent="0.2">
      <c r="A7667" s="143">
        <v>147</v>
      </c>
    </row>
    <row r="7668" spans="1:1" x14ac:dyDescent="0.2">
      <c r="A7668" s="143">
        <v>412</v>
      </c>
    </row>
    <row r="7669" spans="1:1" x14ac:dyDescent="0.2">
      <c r="A7669" s="143">
        <v>830</v>
      </c>
    </row>
    <row r="7670" spans="1:1" x14ac:dyDescent="0.2">
      <c r="A7670" s="143">
        <v>146</v>
      </c>
    </row>
    <row r="7671" spans="1:1" x14ac:dyDescent="0.2">
      <c r="A7671" s="143">
        <v>403</v>
      </c>
    </row>
    <row r="7672" spans="1:1" x14ac:dyDescent="0.2">
      <c r="A7672" s="143">
        <v>192</v>
      </c>
    </row>
    <row r="7673" spans="1:1" x14ac:dyDescent="0.2">
      <c r="A7673" s="143">
        <v>107</v>
      </c>
    </row>
    <row r="7674" spans="1:1" x14ac:dyDescent="0.2">
      <c r="A7674" s="143">
        <v>903</v>
      </c>
    </row>
    <row r="7675" spans="1:1" x14ac:dyDescent="0.2">
      <c r="A7675" s="143">
        <v>10</v>
      </c>
    </row>
    <row r="7676" spans="1:1" x14ac:dyDescent="0.2">
      <c r="A7676" s="143">
        <v>352</v>
      </c>
    </row>
    <row r="7677" spans="1:1" x14ac:dyDescent="0.2">
      <c r="A7677" s="143">
        <v>11</v>
      </c>
    </row>
    <row r="7678" spans="1:1" x14ac:dyDescent="0.2">
      <c r="A7678" s="143">
        <v>147</v>
      </c>
    </row>
    <row r="7679" spans="1:1" x14ac:dyDescent="0.2">
      <c r="A7679" s="143">
        <v>431</v>
      </c>
    </row>
    <row r="7680" spans="1:1" x14ac:dyDescent="0.2">
      <c r="A7680" s="143">
        <v>118</v>
      </c>
    </row>
    <row r="7681" spans="1:1" x14ac:dyDescent="0.2">
      <c r="A7681" s="143">
        <v>56</v>
      </c>
    </row>
    <row r="7682" spans="1:1" x14ac:dyDescent="0.2">
      <c r="A7682" s="143">
        <v>51</v>
      </c>
    </row>
    <row r="7683" spans="1:1" x14ac:dyDescent="0.2">
      <c r="A7683" s="143">
        <v>528</v>
      </c>
    </row>
    <row r="7684" spans="1:1" x14ac:dyDescent="0.2">
      <c r="A7684" s="143">
        <v>65</v>
      </c>
    </row>
    <row r="7685" spans="1:1" x14ac:dyDescent="0.2">
      <c r="A7685" s="143">
        <v>354</v>
      </c>
    </row>
    <row r="7686" spans="1:1" x14ac:dyDescent="0.2">
      <c r="A7686" s="143">
        <v>158</v>
      </c>
    </row>
    <row r="7687" spans="1:1" x14ac:dyDescent="0.2">
      <c r="A7687" s="143">
        <v>179</v>
      </c>
    </row>
    <row r="7688" spans="1:1" x14ac:dyDescent="0.2">
      <c r="A7688" s="143">
        <v>416</v>
      </c>
    </row>
    <row r="7689" spans="1:1" x14ac:dyDescent="0.2">
      <c r="A7689" s="143">
        <v>87</v>
      </c>
    </row>
    <row r="7690" spans="1:1" x14ac:dyDescent="0.2">
      <c r="A7690" s="143">
        <v>96</v>
      </c>
    </row>
    <row r="7691" spans="1:1" x14ac:dyDescent="0.2">
      <c r="A7691" s="143">
        <v>160</v>
      </c>
    </row>
    <row r="7692" spans="1:1" x14ac:dyDescent="0.2">
      <c r="A7692" s="143">
        <v>404</v>
      </c>
    </row>
    <row r="7693" spans="1:1" x14ac:dyDescent="0.2">
      <c r="A7693" s="143">
        <v>192</v>
      </c>
    </row>
    <row r="7694" spans="1:1" x14ac:dyDescent="0.2">
      <c r="A7694" s="143">
        <v>369</v>
      </c>
    </row>
    <row r="7695" spans="1:1" x14ac:dyDescent="0.2">
      <c r="A7695" s="143">
        <v>202</v>
      </c>
    </row>
    <row r="7696" spans="1:1" x14ac:dyDescent="0.2">
      <c r="A7696" s="143">
        <v>141</v>
      </c>
    </row>
    <row r="7697" spans="1:1" x14ac:dyDescent="0.2">
      <c r="A7697" s="143">
        <v>451</v>
      </c>
    </row>
    <row r="7698" spans="1:1" x14ac:dyDescent="0.2">
      <c r="A7698" s="143">
        <v>87</v>
      </c>
    </row>
    <row r="7699" spans="1:1" x14ac:dyDescent="0.2">
      <c r="A7699" s="143">
        <v>56</v>
      </c>
    </row>
    <row r="7700" spans="1:1" x14ac:dyDescent="0.2">
      <c r="A7700" s="143">
        <v>70</v>
      </c>
    </row>
    <row r="7701" spans="1:1" x14ac:dyDescent="0.2">
      <c r="A7701" s="143">
        <v>137</v>
      </c>
    </row>
    <row r="7702" spans="1:1" x14ac:dyDescent="0.2">
      <c r="A7702" s="143">
        <v>62</v>
      </c>
    </row>
    <row r="7703" spans="1:1" x14ac:dyDescent="0.2">
      <c r="A7703" s="143">
        <v>259</v>
      </c>
    </row>
    <row r="7704" spans="1:1" x14ac:dyDescent="0.2">
      <c r="A7704" s="143">
        <v>422</v>
      </c>
    </row>
    <row r="7705" spans="1:1" x14ac:dyDescent="0.2">
      <c r="A7705" s="143">
        <v>119</v>
      </c>
    </row>
    <row r="7706" spans="1:1" x14ac:dyDescent="0.2">
      <c r="A7706" s="143">
        <v>106</v>
      </c>
    </row>
    <row r="7707" spans="1:1" x14ac:dyDescent="0.2">
      <c r="A7707" s="143">
        <v>7</v>
      </c>
    </row>
    <row r="7708" spans="1:1" x14ac:dyDescent="0.2">
      <c r="A7708" s="143">
        <v>223</v>
      </c>
    </row>
    <row r="7709" spans="1:1" x14ac:dyDescent="0.2">
      <c r="A7709" s="143">
        <v>89</v>
      </c>
    </row>
    <row r="7710" spans="1:1" x14ac:dyDescent="0.2">
      <c r="A7710" s="143">
        <v>74</v>
      </c>
    </row>
    <row r="7711" spans="1:1" x14ac:dyDescent="0.2">
      <c r="A7711" s="143">
        <v>407</v>
      </c>
    </row>
    <row r="7712" spans="1:1" x14ac:dyDescent="0.2">
      <c r="A7712" s="143">
        <v>50</v>
      </c>
    </row>
    <row r="7713" spans="1:1" x14ac:dyDescent="0.2">
      <c r="A7713" s="143">
        <v>106</v>
      </c>
    </row>
    <row r="7714" spans="1:1" x14ac:dyDescent="0.2">
      <c r="A7714" s="143">
        <v>440</v>
      </c>
    </row>
    <row r="7715" spans="1:1" x14ac:dyDescent="0.2">
      <c r="A7715" s="143">
        <v>4</v>
      </c>
    </row>
    <row r="7716" spans="1:1" x14ac:dyDescent="0.2">
      <c r="A7716" s="143">
        <v>106</v>
      </c>
    </row>
    <row r="7717" spans="1:1" x14ac:dyDescent="0.2">
      <c r="A7717" s="143">
        <v>355</v>
      </c>
    </row>
    <row r="7718" spans="1:1" x14ac:dyDescent="0.2">
      <c r="A7718" s="143">
        <v>3</v>
      </c>
    </row>
    <row r="7719" spans="1:1" x14ac:dyDescent="0.2">
      <c r="A7719" s="143">
        <v>409</v>
      </c>
    </row>
    <row r="7720" spans="1:1" x14ac:dyDescent="0.2">
      <c r="A7720" s="143">
        <v>503</v>
      </c>
    </row>
    <row r="7721" spans="1:1" x14ac:dyDescent="0.2">
      <c r="A7721" s="143">
        <v>26</v>
      </c>
    </row>
    <row r="7722" spans="1:1" x14ac:dyDescent="0.2">
      <c r="A7722" s="143">
        <v>428</v>
      </c>
    </row>
    <row r="7723" spans="1:1" x14ac:dyDescent="0.2">
      <c r="A7723" s="143">
        <v>474</v>
      </c>
    </row>
    <row r="7724" spans="1:1" x14ac:dyDescent="0.2">
      <c r="A7724" s="143">
        <v>380</v>
      </c>
    </row>
    <row r="7725" spans="1:1" x14ac:dyDescent="0.2">
      <c r="A7725" s="143">
        <v>36</v>
      </c>
    </row>
    <row r="7726" spans="1:1" x14ac:dyDescent="0.2">
      <c r="A7726" s="143">
        <v>456</v>
      </c>
    </row>
    <row r="7727" spans="1:1" x14ac:dyDescent="0.2">
      <c r="A7727" s="143">
        <v>19</v>
      </c>
    </row>
    <row r="7728" spans="1:1" x14ac:dyDescent="0.2">
      <c r="A7728" s="143">
        <v>50</v>
      </c>
    </row>
    <row r="7729" spans="1:1" x14ac:dyDescent="0.2">
      <c r="A7729" s="143">
        <v>749</v>
      </c>
    </row>
    <row r="7730" spans="1:1" x14ac:dyDescent="0.2">
      <c r="A7730" s="143">
        <v>79</v>
      </c>
    </row>
    <row r="7731" spans="1:1" x14ac:dyDescent="0.2">
      <c r="A7731" s="143">
        <v>97</v>
      </c>
    </row>
    <row r="7732" spans="1:1" x14ac:dyDescent="0.2">
      <c r="A7732" s="143">
        <v>99</v>
      </c>
    </row>
    <row r="7733" spans="1:1" x14ac:dyDescent="0.2">
      <c r="A7733" s="143">
        <v>19</v>
      </c>
    </row>
    <row r="7734" spans="1:1" x14ac:dyDescent="0.2">
      <c r="A7734" s="143">
        <v>99</v>
      </c>
    </row>
    <row r="7735" spans="1:1" x14ac:dyDescent="0.2">
      <c r="A7735" s="143">
        <v>494</v>
      </c>
    </row>
    <row r="7736" spans="1:1" x14ac:dyDescent="0.2">
      <c r="A7736" s="143">
        <v>3252</v>
      </c>
    </row>
    <row r="7737" spans="1:1" x14ac:dyDescent="0.2">
      <c r="A7737" s="143">
        <v>59</v>
      </c>
    </row>
    <row r="7738" spans="1:1" x14ac:dyDescent="0.2">
      <c r="A7738" s="143">
        <v>408</v>
      </c>
    </row>
    <row r="7739" spans="1:1" x14ac:dyDescent="0.2">
      <c r="A7739" s="143">
        <v>487</v>
      </c>
    </row>
    <row r="7740" spans="1:1" x14ac:dyDescent="0.2">
      <c r="A7740" s="143">
        <v>87</v>
      </c>
    </row>
    <row r="7741" spans="1:1" x14ac:dyDescent="0.2">
      <c r="A7741" s="143">
        <v>27</v>
      </c>
    </row>
    <row r="7742" spans="1:1" x14ac:dyDescent="0.2">
      <c r="A7742" s="143">
        <v>377</v>
      </c>
    </row>
    <row r="7743" spans="1:1" x14ac:dyDescent="0.2">
      <c r="A7743" s="143">
        <v>690</v>
      </c>
    </row>
    <row r="7744" spans="1:1" x14ac:dyDescent="0.2">
      <c r="A7744" s="143">
        <v>160</v>
      </c>
    </row>
    <row r="7745" spans="1:1" x14ac:dyDescent="0.2">
      <c r="A7745" s="143">
        <v>45</v>
      </c>
    </row>
    <row r="7746" spans="1:1" x14ac:dyDescent="0.2">
      <c r="A7746" s="143">
        <v>88</v>
      </c>
    </row>
    <row r="7747" spans="1:1" x14ac:dyDescent="0.2">
      <c r="A7747" s="143">
        <v>131</v>
      </c>
    </row>
    <row r="7748" spans="1:1" x14ac:dyDescent="0.2">
      <c r="A7748" s="143">
        <v>251</v>
      </c>
    </row>
    <row r="7749" spans="1:1" x14ac:dyDescent="0.2">
      <c r="A7749" s="143">
        <v>373</v>
      </c>
    </row>
    <row r="7750" spans="1:1" x14ac:dyDescent="0.2">
      <c r="A7750" s="143">
        <v>398</v>
      </c>
    </row>
    <row r="7751" spans="1:1" x14ac:dyDescent="0.2">
      <c r="A7751" s="143">
        <v>31</v>
      </c>
    </row>
    <row r="7752" spans="1:1" x14ac:dyDescent="0.2">
      <c r="A7752" s="143">
        <v>543</v>
      </c>
    </row>
    <row r="7753" spans="1:1" x14ac:dyDescent="0.2">
      <c r="A7753" s="143">
        <v>34</v>
      </c>
    </row>
    <row r="7754" spans="1:1" x14ac:dyDescent="0.2">
      <c r="A7754" s="143">
        <v>449</v>
      </c>
    </row>
    <row r="7755" spans="1:1" x14ac:dyDescent="0.2">
      <c r="A7755" s="143">
        <v>66</v>
      </c>
    </row>
    <row r="7756" spans="1:1" x14ac:dyDescent="0.2">
      <c r="A7756" s="143">
        <v>759</v>
      </c>
    </row>
    <row r="7757" spans="1:1" x14ac:dyDescent="0.2">
      <c r="A7757" s="143">
        <v>47</v>
      </c>
    </row>
    <row r="7758" spans="1:1" x14ac:dyDescent="0.2">
      <c r="A7758" s="143">
        <v>100</v>
      </c>
    </row>
    <row r="7759" spans="1:1" x14ac:dyDescent="0.2">
      <c r="A7759" s="143">
        <v>110</v>
      </c>
    </row>
    <row r="7760" spans="1:1" x14ac:dyDescent="0.2">
      <c r="A7760" s="143">
        <v>493</v>
      </c>
    </row>
    <row r="7761" spans="1:1" x14ac:dyDescent="0.2">
      <c r="A7761" s="143">
        <v>314</v>
      </c>
    </row>
    <row r="7762" spans="1:1" x14ac:dyDescent="0.2">
      <c r="A7762" s="143">
        <v>472</v>
      </c>
    </row>
    <row r="7763" spans="1:1" x14ac:dyDescent="0.2">
      <c r="A7763" s="143">
        <v>398</v>
      </c>
    </row>
    <row r="7764" spans="1:1" x14ac:dyDescent="0.2">
      <c r="A7764" s="143">
        <v>165</v>
      </c>
    </row>
    <row r="7765" spans="1:1" x14ac:dyDescent="0.2">
      <c r="A7765" s="143">
        <v>73</v>
      </c>
    </row>
    <row r="7766" spans="1:1" x14ac:dyDescent="0.2">
      <c r="A7766" s="143">
        <v>462</v>
      </c>
    </row>
    <row r="7767" spans="1:1" x14ac:dyDescent="0.2">
      <c r="A7767" s="143">
        <v>89</v>
      </c>
    </row>
    <row r="7768" spans="1:1" x14ac:dyDescent="0.2">
      <c r="A7768" s="143">
        <v>365</v>
      </c>
    </row>
    <row r="7769" spans="1:1" x14ac:dyDescent="0.2">
      <c r="A7769" s="143">
        <v>410</v>
      </c>
    </row>
    <row r="7770" spans="1:1" x14ac:dyDescent="0.2">
      <c r="A7770" s="143">
        <v>425</v>
      </c>
    </row>
    <row r="7771" spans="1:1" x14ac:dyDescent="0.2">
      <c r="A7771" s="143">
        <v>55</v>
      </c>
    </row>
    <row r="7772" spans="1:1" x14ac:dyDescent="0.2">
      <c r="A7772" s="143">
        <v>113</v>
      </c>
    </row>
    <row r="7773" spans="1:1" x14ac:dyDescent="0.2">
      <c r="A7773" s="143">
        <v>123</v>
      </c>
    </row>
    <row r="7774" spans="1:1" x14ac:dyDescent="0.2">
      <c r="A7774" s="143">
        <v>488</v>
      </c>
    </row>
    <row r="7775" spans="1:1" x14ac:dyDescent="0.2">
      <c r="A7775" s="143">
        <v>58</v>
      </c>
    </row>
    <row r="7776" spans="1:1" x14ac:dyDescent="0.2">
      <c r="A7776" s="143">
        <v>99</v>
      </c>
    </row>
    <row r="7777" spans="1:1" x14ac:dyDescent="0.2">
      <c r="A7777" s="143">
        <v>389</v>
      </c>
    </row>
    <row r="7778" spans="1:1" x14ac:dyDescent="0.2">
      <c r="A7778" s="143">
        <v>447</v>
      </c>
    </row>
    <row r="7779" spans="1:1" x14ac:dyDescent="0.2">
      <c r="A7779" s="143">
        <v>52</v>
      </c>
    </row>
    <row r="7780" spans="1:1" x14ac:dyDescent="0.2">
      <c r="A7780" s="143">
        <v>18</v>
      </c>
    </row>
    <row r="7781" spans="1:1" x14ac:dyDescent="0.2">
      <c r="A7781" s="143">
        <v>10</v>
      </c>
    </row>
    <row r="7782" spans="1:1" x14ac:dyDescent="0.2">
      <c r="A7782" s="143">
        <v>174</v>
      </c>
    </row>
    <row r="7783" spans="1:1" x14ac:dyDescent="0.2">
      <c r="A7783" s="143">
        <v>407</v>
      </c>
    </row>
    <row r="7784" spans="1:1" x14ac:dyDescent="0.2">
      <c r="A7784" s="143">
        <v>32</v>
      </c>
    </row>
    <row r="7785" spans="1:1" x14ac:dyDescent="0.2">
      <c r="A7785" s="143">
        <v>172</v>
      </c>
    </row>
    <row r="7786" spans="1:1" x14ac:dyDescent="0.2">
      <c r="A7786" s="143">
        <v>326</v>
      </c>
    </row>
    <row r="7787" spans="1:1" x14ac:dyDescent="0.2">
      <c r="A7787" s="143">
        <v>98</v>
      </c>
    </row>
    <row r="7788" spans="1:1" x14ac:dyDescent="0.2">
      <c r="A7788" s="143">
        <v>113</v>
      </c>
    </row>
    <row r="7789" spans="1:1" x14ac:dyDescent="0.2">
      <c r="A7789" s="143">
        <v>634</v>
      </c>
    </row>
    <row r="7790" spans="1:1" x14ac:dyDescent="0.2">
      <c r="A7790" s="143">
        <v>50</v>
      </c>
    </row>
    <row r="7791" spans="1:1" x14ac:dyDescent="0.2">
      <c r="A7791" s="143">
        <v>152</v>
      </c>
    </row>
    <row r="7792" spans="1:1" x14ac:dyDescent="0.2">
      <c r="A7792" s="143">
        <v>281</v>
      </c>
    </row>
    <row r="7793" spans="1:1" x14ac:dyDescent="0.2">
      <c r="A7793" s="143">
        <v>677</v>
      </c>
    </row>
    <row r="7794" spans="1:1" x14ac:dyDescent="0.2">
      <c r="A7794" s="143">
        <v>300</v>
      </c>
    </row>
    <row r="7795" spans="1:1" x14ac:dyDescent="0.2">
      <c r="A7795" s="143">
        <v>188</v>
      </c>
    </row>
    <row r="7796" spans="1:1" x14ac:dyDescent="0.2">
      <c r="A7796" s="143">
        <v>55</v>
      </c>
    </row>
    <row r="7797" spans="1:1" x14ac:dyDescent="0.2">
      <c r="A7797" s="143">
        <v>142</v>
      </c>
    </row>
    <row r="7798" spans="1:1" x14ac:dyDescent="0.2">
      <c r="A7798" s="143">
        <v>219</v>
      </c>
    </row>
    <row r="7799" spans="1:1" x14ac:dyDescent="0.2">
      <c r="A7799" s="143">
        <v>391</v>
      </c>
    </row>
    <row r="7800" spans="1:1" x14ac:dyDescent="0.2">
      <c r="A7800" s="143">
        <v>439</v>
      </c>
    </row>
    <row r="7801" spans="1:1" x14ac:dyDescent="0.2">
      <c r="A7801" s="143">
        <v>60</v>
      </c>
    </row>
    <row r="7802" spans="1:1" x14ac:dyDescent="0.2">
      <c r="A7802" s="143">
        <v>436</v>
      </c>
    </row>
    <row r="7803" spans="1:1" x14ac:dyDescent="0.2">
      <c r="A7803" s="143">
        <v>190</v>
      </c>
    </row>
    <row r="7804" spans="1:1" x14ac:dyDescent="0.2">
      <c r="A7804" s="143">
        <v>362</v>
      </c>
    </row>
    <row r="7805" spans="1:1" x14ac:dyDescent="0.2">
      <c r="A7805" s="143">
        <v>653</v>
      </c>
    </row>
    <row r="7806" spans="1:1" x14ac:dyDescent="0.2">
      <c r="A7806" s="143">
        <v>30</v>
      </c>
    </row>
    <row r="7807" spans="1:1" x14ac:dyDescent="0.2">
      <c r="A7807" s="143">
        <v>126</v>
      </c>
    </row>
    <row r="7808" spans="1:1" x14ac:dyDescent="0.2">
      <c r="A7808" s="143">
        <v>477</v>
      </c>
    </row>
    <row r="7809" spans="1:1" x14ac:dyDescent="0.2">
      <c r="A7809" s="143">
        <v>117</v>
      </c>
    </row>
    <row r="7810" spans="1:1" x14ac:dyDescent="0.2">
      <c r="A7810" s="143">
        <v>48</v>
      </c>
    </row>
    <row r="7811" spans="1:1" x14ac:dyDescent="0.2">
      <c r="A7811" s="143">
        <v>428</v>
      </c>
    </row>
    <row r="7812" spans="1:1" x14ac:dyDescent="0.2">
      <c r="A7812" s="143">
        <v>390</v>
      </c>
    </row>
    <row r="7813" spans="1:1" x14ac:dyDescent="0.2">
      <c r="A7813" s="143">
        <v>53</v>
      </c>
    </row>
    <row r="7814" spans="1:1" x14ac:dyDescent="0.2">
      <c r="A7814" s="143">
        <v>108</v>
      </c>
    </row>
    <row r="7815" spans="1:1" x14ac:dyDescent="0.2">
      <c r="A7815" s="143">
        <v>230</v>
      </c>
    </row>
    <row r="7816" spans="1:1" x14ac:dyDescent="0.2">
      <c r="A7816" s="143">
        <v>40</v>
      </c>
    </row>
    <row r="7817" spans="1:1" x14ac:dyDescent="0.2">
      <c r="A7817" s="143">
        <v>76</v>
      </c>
    </row>
    <row r="7818" spans="1:1" x14ac:dyDescent="0.2">
      <c r="A7818" s="143">
        <v>100</v>
      </c>
    </row>
    <row r="7819" spans="1:1" x14ac:dyDescent="0.2">
      <c r="A7819" s="143">
        <v>200</v>
      </c>
    </row>
    <row r="7820" spans="1:1" x14ac:dyDescent="0.2">
      <c r="A7820" s="143">
        <v>271</v>
      </c>
    </row>
    <row r="7821" spans="1:1" x14ac:dyDescent="0.2">
      <c r="A7821" s="143">
        <v>64</v>
      </c>
    </row>
    <row r="7822" spans="1:1" x14ac:dyDescent="0.2">
      <c r="A7822" s="143">
        <v>138</v>
      </c>
    </row>
    <row r="7823" spans="1:1" x14ac:dyDescent="0.2">
      <c r="A7823" s="143">
        <v>394</v>
      </c>
    </row>
    <row r="7824" spans="1:1" x14ac:dyDescent="0.2">
      <c r="A7824" s="143">
        <v>347</v>
      </c>
    </row>
    <row r="7825" spans="1:1" x14ac:dyDescent="0.2">
      <c r="A7825" s="143">
        <v>136</v>
      </c>
    </row>
    <row r="7826" spans="1:1" x14ac:dyDescent="0.2">
      <c r="A7826" s="143">
        <v>595</v>
      </c>
    </row>
    <row r="7827" spans="1:1" x14ac:dyDescent="0.2">
      <c r="A7827" s="143">
        <v>421</v>
      </c>
    </row>
    <row r="7828" spans="1:1" x14ac:dyDescent="0.2">
      <c r="A7828" s="143">
        <v>72</v>
      </c>
    </row>
    <row r="7829" spans="1:1" x14ac:dyDescent="0.2">
      <c r="A7829" s="143">
        <v>432</v>
      </c>
    </row>
    <row r="7830" spans="1:1" x14ac:dyDescent="0.2">
      <c r="A7830" s="143">
        <v>357</v>
      </c>
    </row>
    <row r="7831" spans="1:1" x14ac:dyDescent="0.2">
      <c r="A7831" s="143">
        <v>95</v>
      </c>
    </row>
    <row r="7832" spans="1:1" x14ac:dyDescent="0.2">
      <c r="A7832" s="143">
        <v>385</v>
      </c>
    </row>
    <row r="7833" spans="1:1" x14ac:dyDescent="0.2">
      <c r="A7833" s="143">
        <v>57</v>
      </c>
    </row>
    <row r="7834" spans="1:1" x14ac:dyDescent="0.2">
      <c r="A7834" s="143">
        <v>432</v>
      </c>
    </row>
    <row r="7835" spans="1:1" x14ac:dyDescent="0.2">
      <c r="A7835" s="143">
        <v>88</v>
      </c>
    </row>
    <row r="7836" spans="1:1" x14ac:dyDescent="0.2">
      <c r="A7836" s="143">
        <v>82</v>
      </c>
    </row>
    <row r="7837" spans="1:1" x14ac:dyDescent="0.2">
      <c r="A7837" s="143">
        <v>430</v>
      </c>
    </row>
    <row r="7838" spans="1:1" x14ac:dyDescent="0.2">
      <c r="A7838" s="143">
        <v>452</v>
      </c>
    </row>
    <row r="7839" spans="1:1" x14ac:dyDescent="0.2">
      <c r="A7839" s="143">
        <v>62</v>
      </c>
    </row>
    <row r="7840" spans="1:1" x14ac:dyDescent="0.2">
      <c r="A7840" s="143">
        <v>121</v>
      </c>
    </row>
    <row r="7841" spans="1:1" x14ac:dyDescent="0.2">
      <c r="A7841" s="143">
        <v>792</v>
      </c>
    </row>
    <row r="7842" spans="1:1" x14ac:dyDescent="0.2">
      <c r="A7842" s="143">
        <v>497</v>
      </c>
    </row>
    <row r="7843" spans="1:1" x14ac:dyDescent="0.2">
      <c r="A7843" s="143">
        <v>83</v>
      </c>
    </row>
    <row r="7844" spans="1:1" x14ac:dyDescent="0.2">
      <c r="A7844" s="143">
        <v>85</v>
      </c>
    </row>
    <row r="7845" spans="1:1" x14ac:dyDescent="0.2">
      <c r="A7845" s="143">
        <v>400</v>
      </c>
    </row>
    <row r="7846" spans="1:1" x14ac:dyDescent="0.2">
      <c r="A7846" s="143">
        <v>414</v>
      </c>
    </row>
    <row r="7847" spans="1:1" x14ac:dyDescent="0.2">
      <c r="A7847" s="143">
        <v>76</v>
      </c>
    </row>
    <row r="7848" spans="1:1" x14ac:dyDescent="0.2">
      <c r="A7848" s="143">
        <v>391</v>
      </c>
    </row>
    <row r="7849" spans="1:1" x14ac:dyDescent="0.2">
      <c r="A7849" s="143">
        <v>85</v>
      </c>
    </row>
    <row r="7850" spans="1:1" x14ac:dyDescent="0.2">
      <c r="A7850" s="143">
        <v>165</v>
      </c>
    </row>
    <row r="7851" spans="1:1" x14ac:dyDescent="0.2">
      <c r="A7851" s="143">
        <v>432</v>
      </c>
    </row>
    <row r="7852" spans="1:1" x14ac:dyDescent="0.2">
      <c r="A7852" s="143">
        <v>101</v>
      </c>
    </row>
    <row r="7853" spans="1:1" x14ac:dyDescent="0.2">
      <c r="A7853" s="143">
        <v>34</v>
      </c>
    </row>
    <row r="7854" spans="1:1" x14ac:dyDescent="0.2">
      <c r="A7854" s="143">
        <v>74</v>
      </c>
    </row>
    <row r="7855" spans="1:1" x14ac:dyDescent="0.2">
      <c r="A7855" s="143">
        <v>418</v>
      </c>
    </row>
    <row r="7856" spans="1:1" x14ac:dyDescent="0.2">
      <c r="A7856" s="143">
        <v>136</v>
      </c>
    </row>
    <row r="7857" spans="1:1" x14ac:dyDescent="0.2">
      <c r="A7857" s="143">
        <v>191</v>
      </c>
    </row>
    <row r="7858" spans="1:1" x14ac:dyDescent="0.2">
      <c r="A7858" s="143">
        <v>97</v>
      </c>
    </row>
    <row r="7859" spans="1:1" x14ac:dyDescent="0.2">
      <c r="A7859" s="143">
        <v>1073</v>
      </c>
    </row>
    <row r="7860" spans="1:1" x14ac:dyDescent="0.2">
      <c r="A7860" s="143">
        <v>77</v>
      </c>
    </row>
    <row r="7861" spans="1:1" x14ac:dyDescent="0.2">
      <c r="A7861" s="143">
        <v>212</v>
      </c>
    </row>
    <row r="7862" spans="1:1" x14ac:dyDescent="0.2">
      <c r="A7862" s="143">
        <v>25</v>
      </c>
    </row>
    <row r="7863" spans="1:1" x14ac:dyDescent="0.2">
      <c r="A7863" s="143">
        <v>91</v>
      </c>
    </row>
    <row r="7864" spans="1:1" x14ac:dyDescent="0.2">
      <c r="A7864" s="143">
        <v>3855</v>
      </c>
    </row>
    <row r="7865" spans="1:1" x14ac:dyDescent="0.2">
      <c r="A7865" s="143">
        <v>3</v>
      </c>
    </row>
    <row r="7866" spans="1:1" x14ac:dyDescent="0.2">
      <c r="A7866" s="143">
        <v>28</v>
      </c>
    </row>
    <row r="7867" spans="1:1" x14ac:dyDescent="0.2">
      <c r="A7867" s="143">
        <v>355</v>
      </c>
    </row>
    <row r="7868" spans="1:1" x14ac:dyDescent="0.2">
      <c r="A7868" s="143">
        <v>79</v>
      </c>
    </row>
    <row r="7869" spans="1:1" x14ac:dyDescent="0.2">
      <c r="A7869" s="143">
        <v>416</v>
      </c>
    </row>
    <row r="7870" spans="1:1" x14ac:dyDescent="0.2">
      <c r="A7870" s="143">
        <v>33</v>
      </c>
    </row>
    <row r="7871" spans="1:1" x14ac:dyDescent="0.2">
      <c r="A7871" s="143">
        <v>98</v>
      </c>
    </row>
    <row r="7872" spans="1:1" x14ac:dyDescent="0.2">
      <c r="A7872" s="143">
        <v>430</v>
      </c>
    </row>
    <row r="7873" spans="1:1" x14ac:dyDescent="0.2">
      <c r="A7873" s="143">
        <v>22</v>
      </c>
    </row>
    <row r="7874" spans="1:1" x14ac:dyDescent="0.2">
      <c r="A7874" s="143">
        <v>48</v>
      </c>
    </row>
    <row r="7875" spans="1:1" x14ac:dyDescent="0.2">
      <c r="A7875" s="143">
        <v>402</v>
      </c>
    </row>
    <row r="7876" spans="1:1" x14ac:dyDescent="0.2">
      <c r="A7876" s="143">
        <v>563</v>
      </c>
    </row>
    <row r="7877" spans="1:1" x14ac:dyDescent="0.2">
      <c r="A7877" s="143">
        <v>335</v>
      </c>
    </row>
    <row r="7878" spans="1:1" x14ac:dyDescent="0.2">
      <c r="A7878" s="143">
        <v>379</v>
      </c>
    </row>
    <row r="7879" spans="1:1" x14ac:dyDescent="0.2">
      <c r="A7879" s="143">
        <v>436</v>
      </c>
    </row>
    <row r="7880" spans="1:1" x14ac:dyDescent="0.2">
      <c r="A7880" s="143">
        <v>31</v>
      </c>
    </row>
    <row r="7881" spans="1:1" x14ac:dyDescent="0.2">
      <c r="A7881" s="143">
        <v>200</v>
      </c>
    </row>
    <row r="7882" spans="1:1" x14ac:dyDescent="0.2">
      <c r="A7882" s="143">
        <v>469</v>
      </c>
    </row>
    <row r="7883" spans="1:1" x14ac:dyDescent="0.2">
      <c r="A7883" s="143">
        <v>70</v>
      </c>
    </row>
    <row r="7884" spans="1:1" x14ac:dyDescent="0.2">
      <c r="A7884" s="143">
        <v>71</v>
      </c>
    </row>
    <row r="7885" spans="1:1" x14ac:dyDescent="0.2">
      <c r="A7885" s="143">
        <v>13</v>
      </c>
    </row>
    <row r="7886" spans="1:1" x14ac:dyDescent="0.2">
      <c r="A7886" s="143">
        <v>187</v>
      </c>
    </row>
    <row r="7887" spans="1:1" x14ac:dyDescent="0.2">
      <c r="A7887" s="143">
        <v>417</v>
      </c>
    </row>
    <row r="7888" spans="1:1" x14ac:dyDescent="0.2">
      <c r="A7888" s="143">
        <v>74</v>
      </c>
    </row>
    <row r="7889" spans="1:1" x14ac:dyDescent="0.2">
      <c r="A7889" s="143">
        <v>301</v>
      </c>
    </row>
    <row r="7890" spans="1:1" x14ac:dyDescent="0.2">
      <c r="A7890" s="143">
        <v>412</v>
      </c>
    </row>
    <row r="7891" spans="1:1" x14ac:dyDescent="0.2">
      <c r="A7891" s="143">
        <v>167</v>
      </c>
    </row>
    <row r="7892" spans="1:1" x14ac:dyDescent="0.2">
      <c r="A7892" s="143">
        <v>418</v>
      </c>
    </row>
    <row r="7893" spans="1:1" x14ac:dyDescent="0.2">
      <c r="A7893" s="143">
        <v>424</v>
      </c>
    </row>
    <row r="7894" spans="1:1" x14ac:dyDescent="0.2">
      <c r="A7894" s="143">
        <v>612</v>
      </c>
    </row>
    <row r="7895" spans="1:1" x14ac:dyDescent="0.2">
      <c r="A7895" s="143">
        <v>67</v>
      </c>
    </row>
    <row r="7896" spans="1:1" x14ac:dyDescent="0.2">
      <c r="A7896" s="143">
        <v>130</v>
      </c>
    </row>
    <row r="7897" spans="1:1" x14ac:dyDescent="0.2">
      <c r="A7897" s="143">
        <v>403</v>
      </c>
    </row>
    <row r="7898" spans="1:1" x14ac:dyDescent="0.2">
      <c r="A7898" s="143">
        <v>16</v>
      </c>
    </row>
    <row r="7899" spans="1:1" x14ac:dyDescent="0.2">
      <c r="A7899" s="143">
        <v>138</v>
      </c>
    </row>
    <row r="7900" spans="1:1" x14ac:dyDescent="0.2">
      <c r="A7900" s="143">
        <v>65</v>
      </c>
    </row>
    <row r="7901" spans="1:1" x14ac:dyDescent="0.2">
      <c r="A7901" s="143">
        <v>13</v>
      </c>
    </row>
    <row r="7902" spans="1:1" x14ac:dyDescent="0.2">
      <c r="A7902" s="143">
        <v>12</v>
      </c>
    </row>
    <row r="7903" spans="1:1" x14ac:dyDescent="0.2">
      <c r="A7903" s="143">
        <v>353</v>
      </c>
    </row>
    <row r="7904" spans="1:1" x14ac:dyDescent="0.2">
      <c r="A7904" s="143">
        <v>150</v>
      </c>
    </row>
    <row r="7905" spans="1:1" x14ac:dyDescent="0.2">
      <c r="A7905" s="143">
        <v>170</v>
      </c>
    </row>
    <row r="7906" spans="1:1" x14ac:dyDescent="0.2">
      <c r="A7906" s="143">
        <v>428</v>
      </c>
    </row>
    <row r="7907" spans="1:1" x14ac:dyDescent="0.2">
      <c r="A7907" s="143">
        <v>167</v>
      </c>
    </row>
    <row r="7908" spans="1:1" x14ac:dyDescent="0.2">
      <c r="A7908" s="143">
        <v>383</v>
      </c>
    </row>
    <row r="7909" spans="1:1" x14ac:dyDescent="0.2">
      <c r="A7909" s="143">
        <v>447</v>
      </c>
    </row>
    <row r="7910" spans="1:1" x14ac:dyDescent="0.2">
      <c r="A7910" s="143">
        <v>728</v>
      </c>
    </row>
    <row r="7911" spans="1:1" x14ac:dyDescent="0.2">
      <c r="A7911" s="143">
        <v>402</v>
      </c>
    </row>
    <row r="7912" spans="1:1" x14ac:dyDescent="0.2">
      <c r="A7912" s="143">
        <v>205</v>
      </c>
    </row>
    <row r="7913" spans="1:1" x14ac:dyDescent="0.2">
      <c r="A7913" s="143">
        <v>52</v>
      </c>
    </row>
    <row r="7914" spans="1:1" x14ac:dyDescent="0.2">
      <c r="A7914" s="143">
        <v>50</v>
      </c>
    </row>
    <row r="7915" spans="1:1" x14ac:dyDescent="0.2">
      <c r="A7915" s="143">
        <v>105</v>
      </c>
    </row>
    <row r="7916" spans="1:1" x14ac:dyDescent="0.2">
      <c r="A7916" s="143">
        <v>440</v>
      </c>
    </row>
    <row r="7917" spans="1:1" x14ac:dyDescent="0.2">
      <c r="A7917" s="143">
        <v>62</v>
      </c>
    </row>
    <row r="7918" spans="1:1" x14ac:dyDescent="0.2">
      <c r="A7918" s="143">
        <v>140</v>
      </c>
    </row>
    <row r="7919" spans="1:1" x14ac:dyDescent="0.2">
      <c r="A7919" s="143">
        <v>133</v>
      </c>
    </row>
    <row r="7920" spans="1:1" x14ac:dyDescent="0.2">
      <c r="A7920" s="143">
        <v>449</v>
      </c>
    </row>
    <row r="7921" spans="1:1" x14ac:dyDescent="0.2">
      <c r="A7921" s="143">
        <v>78</v>
      </c>
    </row>
    <row r="7922" spans="1:1" x14ac:dyDescent="0.2">
      <c r="A7922" s="143">
        <v>215</v>
      </c>
    </row>
    <row r="7923" spans="1:1" x14ac:dyDescent="0.2">
      <c r="A7923" s="143">
        <v>457</v>
      </c>
    </row>
    <row r="7924" spans="1:1" x14ac:dyDescent="0.2">
      <c r="A7924" s="143">
        <v>450</v>
      </c>
    </row>
    <row r="7925" spans="1:1" x14ac:dyDescent="0.2">
      <c r="A7925" s="143">
        <v>115</v>
      </c>
    </row>
    <row r="7926" spans="1:1" x14ac:dyDescent="0.2">
      <c r="A7926" s="143">
        <v>134</v>
      </c>
    </row>
    <row r="7927" spans="1:1" x14ac:dyDescent="0.2">
      <c r="A7927" s="143">
        <v>84</v>
      </c>
    </row>
    <row r="7928" spans="1:1" x14ac:dyDescent="0.2">
      <c r="A7928" s="143">
        <v>121</v>
      </c>
    </row>
    <row r="7929" spans="1:1" x14ac:dyDescent="0.2">
      <c r="A7929" s="143">
        <v>193</v>
      </c>
    </row>
    <row r="7930" spans="1:1" x14ac:dyDescent="0.2">
      <c r="A7930" s="143">
        <v>110</v>
      </c>
    </row>
    <row r="7931" spans="1:1" x14ac:dyDescent="0.2">
      <c r="A7931" s="143">
        <v>145</v>
      </c>
    </row>
    <row r="7932" spans="1:1" x14ac:dyDescent="0.2">
      <c r="A7932" s="143">
        <v>512</v>
      </c>
    </row>
    <row r="7933" spans="1:1" x14ac:dyDescent="0.2">
      <c r="A7933" s="143">
        <v>73</v>
      </c>
    </row>
    <row r="7934" spans="1:1" x14ac:dyDescent="0.2">
      <c r="A7934" s="143">
        <v>90</v>
      </c>
    </row>
    <row r="7935" spans="1:1" x14ac:dyDescent="0.2">
      <c r="A7935" s="143">
        <v>198</v>
      </c>
    </row>
    <row r="7936" spans="1:1" x14ac:dyDescent="0.2">
      <c r="A7936" s="143">
        <v>240</v>
      </c>
    </row>
    <row r="7937" spans="1:1" x14ac:dyDescent="0.2">
      <c r="A7937" s="143">
        <v>301</v>
      </c>
    </row>
    <row r="7938" spans="1:1" x14ac:dyDescent="0.2">
      <c r="A7938" s="143">
        <v>450</v>
      </c>
    </row>
    <row r="7939" spans="1:1" x14ac:dyDescent="0.2">
      <c r="A7939" s="143">
        <v>134</v>
      </c>
    </row>
    <row r="7940" spans="1:1" x14ac:dyDescent="0.2">
      <c r="A7940" s="143">
        <v>216</v>
      </c>
    </row>
    <row r="7941" spans="1:1" x14ac:dyDescent="0.2">
      <c r="A7941" s="143">
        <v>164</v>
      </c>
    </row>
    <row r="7942" spans="1:1" x14ac:dyDescent="0.2">
      <c r="A7942" s="143">
        <v>128</v>
      </c>
    </row>
    <row r="7943" spans="1:1" x14ac:dyDescent="0.2">
      <c r="A7943" s="143">
        <v>70</v>
      </c>
    </row>
    <row r="7944" spans="1:1" x14ac:dyDescent="0.2">
      <c r="A7944" s="143">
        <v>156</v>
      </c>
    </row>
    <row r="7945" spans="1:1" x14ac:dyDescent="0.2">
      <c r="A7945" s="143">
        <v>37</v>
      </c>
    </row>
    <row r="7946" spans="1:1" x14ac:dyDescent="0.2">
      <c r="A7946" s="143">
        <v>916</v>
      </c>
    </row>
    <row r="7947" spans="1:1" x14ac:dyDescent="0.2">
      <c r="A7947" s="143">
        <v>2444</v>
      </c>
    </row>
    <row r="7948" spans="1:1" x14ac:dyDescent="0.2">
      <c r="A7948" s="143">
        <v>12</v>
      </c>
    </row>
    <row r="7949" spans="1:1" x14ac:dyDescent="0.2">
      <c r="A7949" s="143">
        <v>396</v>
      </c>
    </row>
    <row r="7950" spans="1:1" x14ac:dyDescent="0.2">
      <c r="A7950" s="143">
        <v>112</v>
      </c>
    </row>
    <row r="7951" spans="1:1" x14ac:dyDescent="0.2">
      <c r="A7951" s="143">
        <v>433</v>
      </c>
    </row>
    <row r="7952" spans="1:1" x14ac:dyDescent="0.2">
      <c r="A7952" s="143">
        <v>88</v>
      </c>
    </row>
    <row r="7953" spans="1:1" x14ac:dyDescent="0.2">
      <c r="A7953" s="143">
        <v>531</v>
      </c>
    </row>
    <row r="7954" spans="1:1" x14ac:dyDescent="0.2">
      <c r="A7954" s="143">
        <v>48</v>
      </c>
    </row>
    <row r="7955" spans="1:1" x14ac:dyDescent="0.2">
      <c r="A7955" s="143">
        <v>149</v>
      </c>
    </row>
    <row r="7956" spans="1:1" x14ac:dyDescent="0.2">
      <c r="A7956" s="143">
        <v>134</v>
      </c>
    </row>
    <row r="7957" spans="1:1" x14ac:dyDescent="0.2">
      <c r="A7957" s="143">
        <v>138</v>
      </c>
    </row>
    <row r="7958" spans="1:1" x14ac:dyDescent="0.2">
      <c r="A7958" s="143">
        <v>47</v>
      </c>
    </row>
    <row r="7959" spans="1:1" x14ac:dyDescent="0.2">
      <c r="A7959" s="143">
        <v>98</v>
      </c>
    </row>
    <row r="7960" spans="1:1" x14ac:dyDescent="0.2">
      <c r="A7960" s="143">
        <v>26</v>
      </c>
    </row>
    <row r="7961" spans="1:1" x14ac:dyDescent="0.2">
      <c r="A7961" s="143">
        <v>36</v>
      </c>
    </row>
    <row r="7962" spans="1:1" x14ac:dyDescent="0.2">
      <c r="A7962" s="143">
        <v>91</v>
      </c>
    </row>
    <row r="7963" spans="1:1" x14ac:dyDescent="0.2">
      <c r="A7963" s="143">
        <v>40</v>
      </c>
    </row>
    <row r="7964" spans="1:1" x14ac:dyDescent="0.2">
      <c r="A7964" s="143">
        <v>77</v>
      </c>
    </row>
    <row r="7965" spans="1:1" x14ac:dyDescent="0.2">
      <c r="A7965" s="143">
        <v>360</v>
      </c>
    </row>
    <row r="7966" spans="1:1" x14ac:dyDescent="0.2">
      <c r="A7966" s="143">
        <v>119</v>
      </c>
    </row>
    <row r="7967" spans="1:1" x14ac:dyDescent="0.2">
      <c r="A7967" s="143">
        <v>111</v>
      </c>
    </row>
    <row r="7968" spans="1:1" x14ac:dyDescent="0.2">
      <c r="A7968" s="143">
        <v>180</v>
      </c>
    </row>
    <row r="7969" spans="1:1" x14ac:dyDescent="0.2">
      <c r="A7969" s="143">
        <v>80</v>
      </c>
    </row>
    <row r="7970" spans="1:1" x14ac:dyDescent="0.2">
      <c r="A7970" s="143">
        <v>43</v>
      </c>
    </row>
    <row r="7971" spans="1:1" x14ac:dyDescent="0.2">
      <c r="A7971" s="143">
        <v>427</v>
      </c>
    </row>
    <row r="7972" spans="1:1" x14ac:dyDescent="0.2">
      <c r="A7972" s="143">
        <v>54</v>
      </c>
    </row>
    <row r="7973" spans="1:1" x14ac:dyDescent="0.2">
      <c r="A7973" s="143">
        <v>50</v>
      </c>
    </row>
    <row r="7974" spans="1:1" x14ac:dyDescent="0.2">
      <c r="A7974" s="143">
        <v>196</v>
      </c>
    </row>
    <row r="7975" spans="1:1" x14ac:dyDescent="0.2">
      <c r="A7975" s="143">
        <v>414</v>
      </c>
    </row>
    <row r="7976" spans="1:1" x14ac:dyDescent="0.2">
      <c r="A7976" s="143">
        <v>13</v>
      </c>
    </row>
    <row r="7977" spans="1:1" x14ac:dyDescent="0.2">
      <c r="A7977" s="143">
        <v>59</v>
      </c>
    </row>
    <row r="7978" spans="1:1" x14ac:dyDescent="0.2">
      <c r="A7978" s="143">
        <v>90</v>
      </c>
    </row>
    <row r="7979" spans="1:1" x14ac:dyDescent="0.2">
      <c r="A7979" s="143">
        <v>428</v>
      </c>
    </row>
    <row r="7980" spans="1:1" x14ac:dyDescent="0.2">
      <c r="A7980" s="143">
        <v>556</v>
      </c>
    </row>
    <row r="7981" spans="1:1" x14ac:dyDescent="0.2">
      <c r="A7981" s="143">
        <v>83</v>
      </c>
    </row>
    <row r="7982" spans="1:1" x14ac:dyDescent="0.2">
      <c r="A7982" s="143">
        <v>472</v>
      </c>
    </row>
    <row r="7983" spans="1:1" x14ac:dyDescent="0.2">
      <c r="A7983" s="143">
        <v>3105</v>
      </c>
    </row>
    <row r="7984" spans="1:1" x14ac:dyDescent="0.2">
      <c r="A7984" s="143">
        <v>72</v>
      </c>
    </row>
    <row r="7985" spans="1:1" x14ac:dyDescent="0.2">
      <c r="A7985" s="143">
        <v>133</v>
      </c>
    </row>
    <row r="7986" spans="1:1" x14ac:dyDescent="0.2">
      <c r="A7986" s="143">
        <v>437</v>
      </c>
    </row>
    <row r="7987" spans="1:1" x14ac:dyDescent="0.2">
      <c r="A7987" s="143">
        <v>192</v>
      </c>
    </row>
    <row r="7988" spans="1:1" x14ac:dyDescent="0.2">
      <c r="A7988" s="143">
        <v>143</v>
      </c>
    </row>
    <row r="7989" spans="1:1" x14ac:dyDescent="0.2">
      <c r="A7989" s="143">
        <v>199</v>
      </c>
    </row>
    <row r="7990" spans="1:1" x14ac:dyDescent="0.2">
      <c r="A7990" s="143">
        <v>484</v>
      </c>
    </row>
    <row r="7991" spans="1:1" x14ac:dyDescent="0.2">
      <c r="A7991" s="143">
        <v>85</v>
      </c>
    </row>
    <row r="7992" spans="1:1" x14ac:dyDescent="0.2">
      <c r="A7992" s="143">
        <v>200</v>
      </c>
    </row>
    <row r="7993" spans="1:1" x14ac:dyDescent="0.2">
      <c r="A7993" s="143">
        <v>86</v>
      </c>
    </row>
    <row r="7994" spans="1:1" x14ac:dyDescent="0.2">
      <c r="A7994" s="143">
        <v>149</v>
      </c>
    </row>
    <row r="7995" spans="1:1" x14ac:dyDescent="0.2">
      <c r="A7995" s="143">
        <v>439</v>
      </c>
    </row>
    <row r="7996" spans="1:1" x14ac:dyDescent="0.2">
      <c r="A7996" s="143">
        <v>135</v>
      </c>
    </row>
    <row r="7997" spans="1:1" x14ac:dyDescent="0.2">
      <c r="A7997" s="143">
        <v>68</v>
      </c>
    </row>
    <row r="7998" spans="1:1" x14ac:dyDescent="0.2">
      <c r="A7998" s="143">
        <v>1222</v>
      </c>
    </row>
    <row r="7999" spans="1:1" x14ac:dyDescent="0.2">
      <c r="A7999" s="143">
        <v>363</v>
      </c>
    </row>
    <row r="8000" spans="1:1" x14ac:dyDescent="0.2">
      <c r="A8000" s="143">
        <v>100</v>
      </c>
    </row>
    <row r="8001" spans="1:1" x14ac:dyDescent="0.2">
      <c r="A8001" s="143">
        <v>318</v>
      </c>
    </row>
    <row r="8002" spans="1:1" x14ac:dyDescent="0.2">
      <c r="A8002" s="143">
        <v>353</v>
      </c>
    </row>
    <row r="8003" spans="1:1" x14ac:dyDescent="0.2">
      <c r="A8003" s="143">
        <v>561</v>
      </c>
    </row>
    <row r="8004" spans="1:1" x14ac:dyDescent="0.2">
      <c r="A8004" s="143">
        <v>389</v>
      </c>
    </row>
    <row r="8005" spans="1:1" x14ac:dyDescent="0.2">
      <c r="A8005" s="143">
        <v>494</v>
      </c>
    </row>
    <row r="8006" spans="1:1" x14ac:dyDescent="0.2">
      <c r="A8006" s="143">
        <v>300</v>
      </c>
    </row>
    <row r="8007" spans="1:1" x14ac:dyDescent="0.2">
      <c r="A8007" s="143">
        <v>93</v>
      </c>
    </row>
    <row r="8008" spans="1:1" x14ac:dyDescent="0.2">
      <c r="A8008" s="143">
        <v>2369</v>
      </c>
    </row>
    <row r="8009" spans="1:1" x14ac:dyDescent="0.2">
      <c r="A8009" s="143">
        <v>42</v>
      </c>
    </row>
    <row r="8010" spans="1:1" x14ac:dyDescent="0.2">
      <c r="A8010" s="143">
        <v>50</v>
      </c>
    </row>
    <row r="8011" spans="1:1" x14ac:dyDescent="0.2">
      <c r="A8011" s="143">
        <v>24</v>
      </c>
    </row>
    <row r="8012" spans="1:1" x14ac:dyDescent="0.2">
      <c r="A8012" s="143">
        <v>97</v>
      </c>
    </row>
    <row r="8013" spans="1:1" x14ac:dyDescent="0.2">
      <c r="A8013" s="143">
        <v>207</v>
      </c>
    </row>
    <row r="8014" spans="1:1" x14ac:dyDescent="0.2">
      <c r="A8014" s="143">
        <v>166</v>
      </c>
    </row>
    <row r="8015" spans="1:1" x14ac:dyDescent="0.2">
      <c r="A8015" s="143">
        <v>113</v>
      </c>
    </row>
    <row r="8016" spans="1:1" x14ac:dyDescent="0.2">
      <c r="A8016" s="143">
        <v>142</v>
      </c>
    </row>
    <row r="8017" spans="1:1" x14ac:dyDescent="0.2">
      <c r="A8017" s="143">
        <v>30</v>
      </c>
    </row>
    <row r="8018" spans="1:1" x14ac:dyDescent="0.2">
      <c r="A8018" s="143">
        <v>116</v>
      </c>
    </row>
    <row r="8019" spans="1:1" x14ac:dyDescent="0.2">
      <c r="A8019" s="143">
        <v>442</v>
      </c>
    </row>
    <row r="8020" spans="1:1" x14ac:dyDescent="0.2">
      <c r="A8020" s="143">
        <v>83</v>
      </c>
    </row>
    <row r="8021" spans="1:1" x14ac:dyDescent="0.2">
      <c r="A8021" s="143">
        <v>422</v>
      </c>
    </row>
    <row r="8022" spans="1:1" x14ac:dyDescent="0.2">
      <c r="A8022" s="143">
        <v>442</v>
      </c>
    </row>
    <row r="8023" spans="1:1" x14ac:dyDescent="0.2">
      <c r="A8023" s="143">
        <v>386</v>
      </c>
    </row>
    <row r="8024" spans="1:1" x14ac:dyDescent="0.2">
      <c r="A8024" s="143">
        <v>27</v>
      </c>
    </row>
    <row r="8025" spans="1:1" x14ac:dyDescent="0.2">
      <c r="A8025" s="143">
        <v>29</v>
      </c>
    </row>
    <row r="8026" spans="1:1" x14ac:dyDescent="0.2">
      <c r="A8026" s="143">
        <v>50</v>
      </c>
    </row>
    <row r="8027" spans="1:1" x14ac:dyDescent="0.2">
      <c r="A8027" s="143">
        <v>62</v>
      </c>
    </row>
    <row r="8028" spans="1:1" x14ac:dyDescent="0.2">
      <c r="A8028" s="143">
        <v>290</v>
      </c>
    </row>
    <row r="8029" spans="1:1" x14ac:dyDescent="0.2">
      <c r="A8029" s="143">
        <v>424</v>
      </c>
    </row>
    <row r="8030" spans="1:1" x14ac:dyDescent="0.2">
      <c r="A8030" s="143">
        <v>28</v>
      </c>
    </row>
    <row r="8031" spans="1:1" x14ac:dyDescent="0.2">
      <c r="A8031" s="143">
        <v>91</v>
      </c>
    </row>
    <row r="8032" spans="1:1" x14ac:dyDescent="0.2">
      <c r="A8032" s="143">
        <v>226</v>
      </c>
    </row>
    <row r="8033" spans="1:1" x14ac:dyDescent="0.2">
      <c r="A8033" s="143">
        <v>99</v>
      </c>
    </row>
    <row r="8034" spans="1:1" x14ac:dyDescent="0.2">
      <c r="A8034" s="143">
        <v>2876</v>
      </c>
    </row>
    <row r="8035" spans="1:1" x14ac:dyDescent="0.2">
      <c r="A8035" s="143">
        <v>80</v>
      </c>
    </row>
    <row r="8036" spans="1:1" x14ac:dyDescent="0.2">
      <c r="A8036" s="143">
        <v>124</v>
      </c>
    </row>
    <row r="8037" spans="1:1" x14ac:dyDescent="0.2">
      <c r="A8037" s="143">
        <v>48</v>
      </c>
    </row>
    <row r="8038" spans="1:1" x14ac:dyDescent="0.2">
      <c r="A8038" s="143">
        <v>51</v>
      </c>
    </row>
    <row r="8039" spans="1:1" x14ac:dyDescent="0.2">
      <c r="A8039" s="143">
        <v>90</v>
      </c>
    </row>
    <row r="8040" spans="1:1" x14ac:dyDescent="0.2">
      <c r="A8040" s="143">
        <v>384</v>
      </c>
    </row>
    <row r="8041" spans="1:1" x14ac:dyDescent="0.2">
      <c r="A8041" s="143">
        <v>45</v>
      </c>
    </row>
    <row r="8042" spans="1:1" x14ac:dyDescent="0.2">
      <c r="A8042" s="143">
        <v>91</v>
      </c>
    </row>
    <row r="8043" spans="1:1" x14ac:dyDescent="0.2">
      <c r="A8043" s="143">
        <v>1</v>
      </c>
    </row>
    <row r="8044" spans="1:1" x14ac:dyDescent="0.2">
      <c r="A8044" s="143">
        <v>65</v>
      </c>
    </row>
    <row r="8045" spans="1:1" x14ac:dyDescent="0.2">
      <c r="A8045" s="143">
        <v>70</v>
      </c>
    </row>
    <row r="8046" spans="1:1" x14ac:dyDescent="0.2">
      <c r="A8046" s="143">
        <v>414</v>
      </c>
    </row>
    <row r="8047" spans="1:1" x14ac:dyDescent="0.2">
      <c r="A8047" s="143">
        <v>132</v>
      </c>
    </row>
    <row r="8048" spans="1:1" x14ac:dyDescent="0.2">
      <c r="A8048" s="143">
        <v>263</v>
      </c>
    </row>
    <row r="8049" spans="1:1" x14ac:dyDescent="0.2">
      <c r="A8049" s="143">
        <v>151</v>
      </c>
    </row>
    <row r="8050" spans="1:1" x14ac:dyDescent="0.2">
      <c r="A8050" s="143">
        <v>40</v>
      </c>
    </row>
    <row r="8051" spans="1:1" x14ac:dyDescent="0.2">
      <c r="A8051" s="143">
        <v>647</v>
      </c>
    </row>
    <row r="8052" spans="1:1" x14ac:dyDescent="0.2">
      <c r="A8052" s="143">
        <v>59</v>
      </c>
    </row>
    <row r="8053" spans="1:1" x14ac:dyDescent="0.2">
      <c r="A8053" s="143">
        <v>485</v>
      </c>
    </row>
    <row r="8054" spans="1:1" x14ac:dyDescent="0.2">
      <c r="A8054" s="143">
        <v>94</v>
      </c>
    </row>
    <row r="8055" spans="1:1" x14ac:dyDescent="0.2">
      <c r="A8055" s="143">
        <v>49</v>
      </c>
    </row>
    <row r="8056" spans="1:1" x14ac:dyDescent="0.2">
      <c r="A8056" s="143">
        <v>100</v>
      </c>
    </row>
    <row r="8057" spans="1:1" x14ac:dyDescent="0.2">
      <c r="A8057" s="143">
        <v>449</v>
      </c>
    </row>
    <row r="8058" spans="1:1" x14ac:dyDescent="0.2">
      <c r="A8058" s="143">
        <v>108</v>
      </c>
    </row>
    <row r="8059" spans="1:1" x14ac:dyDescent="0.2">
      <c r="A8059" s="143">
        <v>133</v>
      </c>
    </row>
    <row r="8060" spans="1:1" x14ac:dyDescent="0.2">
      <c r="A8060" s="143">
        <v>374</v>
      </c>
    </row>
    <row r="8061" spans="1:1" x14ac:dyDescent="0.2">
      <c r="A8061" s="143">
        <v>152</v>
      </c>
    </row>
    <row r="8062" spans="1:1" x14ac:dyDescent="0.2">
      <c r="A8062" s="143">
        <v>233</v>
      </c>
    </row>
    <row r="8063" spans="1:1" x14ac:dyDescent="0.2">
      <c r="A8063" s="143">
        <v>458</v>
      </c>
    </row>
    <row r="8064" spans="1:1" x14ac:dyDescent="0.2">
      <c r="A8064" s="143">
        <v>87</v>
      </c>
    </row>
    <row r="8065" spans="1:1" x14ac:dyDescent="0.2">
      <c r="A8065" s="143">
        <v>46</v>
      </c>
    </row>
    <row r="8066" spans="1:1" x14ac:dyDescent="0.2">
      <c r="A8066" s="143">
        <v>291</v>
      </c>
    </row>
    <row r="8067" spans="1:1" x14ac:dyDescent="0.2">
      <c r="A8067" s="143">
        <v>90</v>
      </c>
    </row>
    <row r="8068" spans="1:1" x14ac:dyDescent="0.2">
      <c r="A8068" s="143">
        <v>101</v>
      </c>
    </row>
    <row r="8069" spans="1:1" x14ac:dyDescent="0.2">
      <c r="A8069" s="143">
        <v>398</v>
      </c>
    </row>
    <row r="8070" spans="1:1" x14ac:dyDescent="0.2">
      <c r="A8070" s="143">
        <v>2073</v>
      </c>
    </row>
    <row r="8071" spans="1:1" x14ac:dyDescent="0.2">
      <c r="A8071" s="143">
        <v>139</v>
      </c>
    </row>
    <row r="8072" spans="1:1" x14ac:dyDescent="0.2">
      <c r="A8072" s="143">
        <v>340</v>
      </c>
    </row>
    <row r="8073" spans="1:1" x14ac:dyDescent="0.2">
      <c r="A8073" s="143">
        <v>62</v>
      </c>
    </row>
    <row r="8074" spans="1:1" x14ac:dyDescent="0.2">
      <c r="A8074" s="143">
        <v>119</v>
      </c>
    </row>
    <row r="8075" spans="1:1" x14ac:dyDescent="0.2">
      <c r="A8075" s="143">
        <v>2359</v>
      </c>
    </row>
    <row r="8076" spans="1:1" x14ac:dyDescent="0.2">
      <c r="A8076" s="143">
        <v>12</v>
      </c>
    </row>
    <row r="8077" spans="1:1" x14ac:dyDescent="0.2">
      <c r="A8077" s="143">
        <v>64</v>
      </c>
    </row>
    <row r="8078" spans="1:1" x14ac:dyDescent="0.2">
      <c r="A8078" s="143">
        <v>130</v>
      </c>
    </row>
    <row r="8079" spans="1:1" x14ac:dyDescent="0.2">
      <c r="A8079" s="143">
        <v>77</v>
      </c>
    </row>
    <row r="8080" spans="1:1" x14ac:dyDescent="0.2">
      <c r="A8080" s="143">
        <v>127</v>
      </c>
    </row>
    <row r="8081" spans="1:1" x14ac:dyDescent="0.2">
      <c r="A8081" s="143">
        <v>460</v>
      </c>
    </row>
    <row r="8082" spans="1:1" x14ac:dyDescent="0.2">
      <c r="A8082" s="143">
        <v>650</v>
      </c>
    </row>
    <row r="8083" spans="1:1" x14ac:dyDescent="0.2">
      <c r="A8083" s="143">
        <v>1</v>
      </c>
    </row>
    <row r="8084" spans="1:1" x14ac:dyDescent="0.2">
      <c r="A8084" s="143">
        <v>88</v>
      </c>
    </row>
    <row r="8085" spans="1:1" x14ac:dyDescent="0.2">
      <c r="A8085" s="143">
        <v>158</v>
      </c>
    </row>
    <row r="8086" spans="1:1" x14ac:dyDescent="0.2">
      <c r="A8086" s="143">
        <v>412</v>
      </c>
    </row>
    <row r="8087" spans="1:1" x14ac:dyDescent="0.2">
      <c r="A8087" s="143">
        <v>498</v>
      </c>
    </row>
    <row r="8088" spans="1:1" x14ac:dyDescent="0.2">
      <c r="A8088" s="143">
        <v>203</v>
      </c>
    </row>
    <row r="8089" spans="1:1" x14ac:dyDescent="0.2">
      <c r="A8089" s="143">
        <v>66</v>
      </c>
    </row>
    <row r="8090" spans="1:1" x14ac:dyDescent="0.2">
      <c r="A8090" s="143">
        <v>175</v>
      </c>
    </row>
    <row r="8091" spans="1:1" x14ac:dyDescent="0.2">
      <c r="A8091" s="143">
        <v>185</v>
      </c>
    </row>
    <row r="8092" spans="1:1" x14ac:dyDescent="0.2">
      <c r="A8092" s="143">
        <v>395</v>
      </c>
    </row>
    <row r="8093" spans="1:1" x14ac:dyDescent="0.2">
      <c r="A8093" s="143">
        <v>438</v>
      </c>
    </row>
    <row r="8094" spans="1:1" x14ac:dyDescent="0.2">
      <c r="A8094" s="143">
        <v>158</v>
      </c>
    </row>
    <row r="8095" spans="1:1" x14ac:dyDescent="0.2">
      <c r="A8095" s="143">
        <v>170</v>
      </c>
    </row>
    <row r="8096" spans="1:1" x14ac:dyDescent="0.2">
      <c r="A8096" s="143">
        <v>100</v>
      </c>
    </row>
    <row r="8097" spans="1:1" x14ac:dyDescent="0.2">
      <c r="A8097" s="143">
        <v>100</v>
      </c>
    </row>
    <row r="8098" spans="1:1" x14ac:dyDescent="0.2">
      <c r="A8098" s="143">
        <v>437</v>
      </c>
    </row>
    <row r="8099" spans="1:1" x14ac:dyDescent="0.2">
      <c r="A8099" s="143">
        <v>126</v>
      </c>
    </row>
    <row r="8100" spans="1:1" x14ac:dyDescent="0.2">
      <c r="A8100" s="143">
        <v>429</v>
      </c>
    </row>
    <row r="8101" spans="1:1" x14ac:dyDescent="0.2">
      <c r="A8101" s="143">
        <v>104</v>
      </c>
    </row>
    <row r="8102" spans="1:1" x14ac:dyDescent="0.2">
      <c r="A8102" s="143">
        <v>259</v>
      </c>
    </row>
    <row r="8103" spans="1:1" x14ac:dyDescent="0.2">
      <c r="A8103" s="143">
        <v>357</v>
      </c>
    </row>
    <row r="8104" spans="1:1" x14ac:dyDescent="0.2">
      <c r="A8104" s="143">
        <v>76</v>
      </c>
    </row>
    <row r="8105" spans="1:1" x14ac:dyDescent="0.2">
      <c r="A8105" s="143">
        <v>98</v>
      </c>
    </row>
    <row r="8106" spans="1:1" x14ac:dyDescent="0.2">
      <c r="A8106" s="143">
        <v>496</v>
      </c>
    </row>
    <row r="8107" spans="1:1" x14ac:dyDescent="0.2">
      <c r="A8107" s="143">
        <v>491</v>
      </c>
    </row>
    <row r="8108" spans="1:1" x14ac:dyDescent="0.2">
      <c r="A8108" s="143">
        <v>85</v>
      </c>
    </row>
    <row r="8109" spans="1:1" x14ac:dyDescent="0.2">
      <c r="A8109" s="143">
        <v>184</v>
      </c>
    </row>
    <row r="8110" spans="1:1" x14ac:dyDescent="0.2">
      <c r="A8110" s="143">
        <v>50</v>
      </c>
    </row>
    <row r="8111" spans="1:1" x14ac:dyDescent="0.2">
      <c r="A8111" s="143">
        <v>224</v>
      </c>
    </row>
    <row r="8112" spans="1:1" x14ac:dyDescent="0.2">
      <c r="A8112" s="143">
        <v>419</v>
      </c>
    </row>
    <row r="8113" spans="1:1" x14ac:dyDescent="0.2">
      <c r="A8113" s="143">
        <v>411</v>
      </c>
    </row>
    <row r="8114" spans="1:1" x14ac:dyDescent="0.2">
      <c r="A8114" s="143">
        <v>488</v>
      </c>
    </row>
    <row r="8115" spans="1:1" x14ac:dyDescent="0.2">
      <c r="A8115" s="143">
        <v>1009</v>
      </c>
    </row>
    <row r="8116" spans="1:1" x14ac:dyDescent="0.2">
      <c r="A8116" s="143">
        <v>183</v>
      </c>
    </row>
    <row r="8117" spans="1:1" x14ac:dyDescent="0.2">
      <c r="A8117" s="143">
        <v>65</v>
      </c>
    </row>
    <row r="8118" spans="1:1" x14ac:dyDescent="0.2">
      <c r="A8118" s="143">
        <v>306</v>
      </c>
    </row>
    <row r="8119" spans="1:1" x14ac:dyDescent="0.2">
      <c r="A8119" s="143">
        <v>408</v>
      </c>
    </row>
    <row r="8120" spans="1:1" x14ac:dyDescent="0.2">
      <c r="A8120" s="143">
        <v>186</v>
      </c>
    </row>
    <row r="8121" spans="1:1" x14ac:dyDescent="0.2">
      <c r="A8121" s="143">
        <v>2419</v>
      </c>
    </row>
    <row r="8122" spans="1:1" x14ac:dyDescent="0.2">
      <c r="A8122" s="143">
        <v>46</v>
      </c>
    </row>
    <row r="8123" spans="1:1" x14ac:dyDescent="0.2">
      <c r="A8123" s="143">
        <v>85</v>
      </c>
    </row>
    <row r="8124" spans="1:1" x14ac:dyDescent="0.2">
      <c r="A8124" s="143">
        <v>50</v>
      </c>
    </row>
    <row r="8125" spans="1:1" x14ac:dyDescent="0.2">
      <c r="A8125" s="143">
        <v>91</v>
      </c>
    </row>
    <row r="8126" spans="1:1" x14ac:dyDescent="0.2">
      <c r="A8126" s="143">
        <v>118</v>
      </c>
    </row>
    <row r="8127" spans="1:1" x14ac:dyDescent="0.2">
      <c r="A8127" s="143">
        <v>118</v>
      </c>
    </row>
    <row r="8128" spans="1:1" x14ac:dyDescent="0.2">
      <c r="A8128" s="143">
        <v>2366</v>
      </c>
    </row>
    <row r="8129" spans="1:1" x14ac:dyDescent="0.2">
      <c r="A8129" s="143">
        <v>400</v>
      </c>
    </row>
    <row r="8130" spans="1:1" x14ac:dyDescent="0.2">
      <c r="A8130" s="143">
        <v>53</v>
      </c>
    </row>
    <row r="8131" spans="1:1" x14ac:dyDescent="0.2">
      <c r="A8131" s="143">
        <v>172</v>
      </c>
    </row>
    <row r="8132" spans="1:1" x14ac:dyDescent="0.2">
      <c r="A8132" s="143">
        <v>190</v>
      </c>
    </row>
    <row r="8133" spans="1:1" x14ac:dyDescent="0.2">
      <c r="A8133" s="143">
        <v>467</v>
      </c>
    </row>
    <row r="8134" spans="1:1" x14ac:dyDescent="0.2">
      <c r="A8134" s="143">
        <v>91</v>
      </c>
    </row>
    <row r="8135" spans="1:1" x14ac:dyDescent="0.2">
      <c r="A8135" s="143">
        <v>92</v>
      </c>
    </row>
    <row r="8136" spans="1:1" x14ac:dyDescent="0.2">
      <c r="A8136" s="143">
        <v>125</v>
      </c>
    </row>
    <row r="8137" spans="1:1" x14ac:dyDescent="0.2">
      <c r="A8137" s="143">
        <v>929</v>
      </c>
    </row>
    <row r="8138" spans="1:1" x14ac:dyDescent="0.2">
      <c r="A8138" s="143">
        <v>177</v>
      </c>
    </row>
    <row r="8139" spans="1:1" x14ac:dyDescent="0.2">
      <c r="A8139" s="143">
        <v>53</v>
      </c>
    </row>
    <row r="8140" spans="1:1" x14ac:dyDescent="0.2">
      <c r="A8140" s="143">
        <v>114</v>
      </c>
    </row>
    <row r="8141" spans="1:1" x14ac:dyDescent="0.2">
      <c r="A8141" s="143">
        <v>20</v>
      </c>
    </row>
    <row r="8142" spans="1:1" x14ac:dyDescent="0.2">
      <c r="A8142" s="143">
        <v>71</v>
      </c>
    </row>
    <row r="8143" spans="1:1" x14ac:dyDescent="0.2">
      <c r="A8143" s="143">
        <v>434</v>
      </c>
    </row>
    <row r="8144" spans="1:1" x14ac:dyDescent="0.2">
      <c r="A8144" s="143">
        <v>16</v>
      </c>
    </row>
    <row r="8145" spans="1:1" x14ac:dyDescent="0.2">
      <c r="A8145" s="143">
        <v>67</v>
      </c>
    </row>
    <row r="8146" spans="1:1" x14ac:dyDescent="0.2">
      <c r="A8146" s="143">
        <v>547</v>
      </c>
    </row>
    <row r="8147" spans="1:1" x14ac:dyDescent="0.2">
      <c r="A8147" s="143">
        <v>3286</v>
      </c>
    </row>
    <row r="8148" spans="1:1" x14ac:dyDescent="0.2">
      <c r="A8148" s="143">
        <v>68</v>
      </c>
    </row>
    <row r="8149" spans="1:1" x14ac:dyDescent="0.2">
      <c r="A8149" s="143">
        <v>23</v>
      </c>
    </row>
    <row r="8150" spans="1:1" x14ac:dyDescent="0.2">
      <c r="A8150" s="143">
        <v>70</v>
      </c>
    </row>
    <row r="8151" spans="1:1" x14ac:dyDescent="0.2">
      <c r="A8151" s="143">
        <v>138</v>
      </c>
    </row>
    <row r="8152" spans="1:1" x14ac:dyDescent="0.2">
      <c r="A8152" s="143">
        <v>420</v>
      </c>
    </row>
    <row r="8153" spans="1:1" x14ac:dyDescent="0.2">
      <c r="A8153" s="143">
        <v>61</v>
      </c>
    </row>
    <row r="8154" spans="1:1" x14ac:dyDescent="0.2">
      <c r="A8154" s="143">
        <v>380</v>
      </c>
    </row>
    <row r="8155" spans="1:1" x14ac:dyDescent="0.2">
      <c r="A8155" s="143">
        <v>381</v>
      </c>
    </row>
    <row r="8156" spans="1:1" x14ac:dyDescent="0.2">
      <c r="A8156" s="143">
        <v>71</v>
      </c>
    </row>
    <row r="8157" spans="1:1" x14ac:dyDescent="0.2">
      <c r="A8157" s="143">
        <v>414</v>
      </c>
    </row>
    <row r="8158" spans="1:1" x14ac:dyDescent="0.2">
      <c r="A8158" s="143">
        <v>158</v>
      </c>
    </row>
    <row r="8159" spans="1:1" x14ac:dyDescent="0.2">
      <c r="A8159" s="143">
        <v>346</v>
      </c>
    </row>
    <row r="8160" spans="1:1" x14ac:dyDescent="0.2">
      <c r="A8160" s="143">
        <v>38</v>
      </c>
    </row>
    <row r="8161" spans="1:1" x14ac:dyDescent="0.2">
      <c r="A8161" s="143">
        <v>184</v>
      </c>
    </row>
    <row r="8162" spans="1:1" x14ac:dyDescent="0.2">
      <c r="A8162" s="143">
        <v>414</v>
      </c>
    </row>
    <row r="8163" spans="1:1" x14ac:dyDescent="0.2">
      <c r="A8163" s="143">
        <v>74</v>
      </c>
    </row>
    <row r="8164" spans="1:1" x14ac:dyDescent="0.2">
      <c r="A8164" s="143">
        <v>220</v>
      </c>
    </row>
    <row r="8165" spans="1:1" x14ac:dyDescent="0.2">
      <c r="A8165" s="143">
        <v>402</v>
      </c>
    </row>
    <row r="8166" spans="1:1" x14ac:dyDescent="0.2">
      <c r="A8166" s="143">
        <v>121</v>
      </c>
    </row>
    <row r="8167" spans="1:1" x14ac:dyDescent="0.2">
      <c r="A8167" s="143">
        <v>402</v>
      </c>
    </row>
    <row r="8168" spans="1:1" x14ac:dyDescent="0.2">
      <c r="A8168" s="143">
        <v>97</v>
      </c>
    </row>
    <row r="8169" spans="1:1" x14ac:dyDescent="0.2">
      <c r="A8169" s="143">
        <v>40</v>
      </c>
    </row>
    <row r="8170" spans="1:1" x14ac:dyDescent="0.2">
      <c r="A8170" s="143">
        <v>146</v>
      </c>
    </row>
    <row r="8171" spans="1:1" x14ac:dyDescent="0.2">
      <c r="A8171" s="143">
        <v>67</v>
      </c>
    </row>
    <row r="8172" spans="1:1" x14ac:dyDescent="0.2">
      <c r="A8172" s="143">
        <v>195</v>
      </c>
    </row>
    <row r="8173" spans="1:1" x14ac:dyDescent="0.2">
      <c r="A8173" s="143">
        <v>52</v>
      </c>
    </row>
    <row r="8174" spans="1:1" x14ac:dyDescent="0.2">
      <c r="A8174" s="143">
        <v>8</v>
      </c>
    </row>
    <row r="8175" spans="1:1" x14ac:dyDescent="0.2">
      <c r="A8175" s="143">
        <v>343</v>
      </c>
    </row>
    <row r="8176" spans="1:1" x14ac:dyDescent="0.2">
      <c r="A8176" s="143">
        <v>193</v>
      </c>
    </row>
    <row r="8177" spans="1:1" x14ac:dyDescent="0.2">
      <c r="A8177" s="143">
        <v>38</v>
      </c>
    </row>
    <row r="8178" spans="1:1" x14ac:dyDescent="0.2">
      <c r="A8178" s="143">
        <v>96</v>
      </c>
    </row>
    <row r="8179" spans="1:1" x14ac:dyDescent="0.2">
      <c r="A8179" s="143">
        <v>415</v>
      </c>
    </row>
    <row r="8180" spans="1:1" x14ac:dyDescent="0.2">
      <c r="A8180" s="143">
        <v>78</v>
      </c>
    </row>
    <row r="8181" spans="1:1" x14ac:dyDescent="0.2">
      <c r="A8181" s="143">
        <v>128</v>
      </c>
    </row>
    <row r="8182" spans="1:1" x14ac:dyDescent="0.2">
      <c r="A8182" s="143">
        <v>149</v>
      </c>
    </row>
    <row r="8183" spans="1:1" x14ac:dyDescent="0.2">
      <c r="A8183" s="143">
        <v>98</v>
      </c>
    </row>
    <row r="8184" spans="1:1" x14ac:dyDescent="0.2">
      <c r="A8184" s="143">
        <v>178</v>
      </c>
    </row>
    <row r="8185" spans="1:1" x14ac:dyDescent="0.2">
      <c r="A8185" s="143">
        <v>414</v>
      </c>
    </row>
    <row r="8186" spans="1:1" x14ac:dyDescent="0.2">
      <c r="A8186" s="143">
        <v>432</v>
      </c>
    </row>
    <row r="8187" spans="1:1" x14ac:dyDescent="0.2">
      <c r="A8187" s="143">
        <v>3917</v>
      </c>
    </row>
    <row r="8188" spans="1:1" x14ac:dyDescent="0.2">
      <c r="A8188" s="143">
        <v>406</v>
      </c>
    </row>
    <row r="8189" spans="1:1" x14ac:dyDescent="0.2">
      <c r="A8189" s="143">
        <v>438</v>
      </c>
    </row>
    <row r="8190" spans="1:1" x14ac:dyDescent="0.2">
      <c r="A8190" s="143">
        <v>62</v>
      </c>
    </row>
    <row r="8191" spans="1:1" x14ac:dyDescent="0.2">
      <c r="A8191" s="143">
        <v>21</v>
      </c>
    </row>
    <row r="8192" spans="1:1" x14ac:dyDescent="0.2">
      <c r="A8192" s="143">
        <v>188</v>
      </c>
    </row>
    <row r="8193" spans="1:1" x14ac:dyDescent="0.2">
      <c r="A8193" s="143">
        <v>273</v>
      </c>
    </row>
    <row r="8194" spans="1:1" x14ac:dyDescent="0.2">
      <c r="A8194" s="143">
        <v>1</v>
      </c>
    </row>
    <row r="8195" spans="1:1" x14ac:dyDescent="0.2">
      <c r="A8195" s="143">
        <v>10</v>
      </c>
    </row>
    <row r="8196" spans="1:1" x14ac:dyDescent="0.2">
      <c r="A8196" s="143">
        <v>149</v>
      </c>
    </row>
    <row r="8197" spans="1:1" x14ac:dyDescent="0.2">
      <c r="A8197" s="143">
        <v>481</v>
      </c>
    </row>
    <row r="8198" spans="1:1" x14ac:dyDescent="0.2">
      <c r="A8198" s="143">
        <v>85</v>
      </c>
    </row>
    <row r="8199" spans="1:1" x14ac:dyDescent="0.2">
      <c r="A8199" s="143">
        <v>346</v>
      </c>
    </row>
    <row r="8200" spans="1:1" x14ac:dyDescent="0.2">
      <c r="A8200" s="143">
        <v>79</v>
      </c>
    </row>
    <row r="8201" spans="1:1" x14ac:dyDescent="0.2">
      <c r="A8201" s="143">
        <v>574</v>
      </c>
    </row>
    <row r="8202" spans="1:1" x14ac:dyDescent="0.2">
      <c r="A8202" s="143">
        <v>164</v>
      </c>
    </row>
    <row r="8203" spans="1:1" x14ac:dyDescent="0.2">
      <c r="A8203" s="143">
        <v>53</v>
      </c>
    </row>
    <row r="8204" spans="1:1" x14ac:dyDescent="0.2">
      <c r="A8204" s="143">
        <v>104</v>
      </c>
    </row>
    <row r="8205" spans="1:1" x14ac:dyDescent="0.2">
      <c r="A8205" s="143">
        <v>271</v>
      </c>
    </row>
    <row r="8206" spans="1:1" x14ac:dyDescent="0.2">
      <c r="A8206" s="143">
        <v>86</v>
      </c>
    </row>
    <row r="8207" spans="1:1" x14ac:dyDescent="0.2">
      <c r="A8207" s="143">
        <v>137</v>
      </c>
    </row>
    <row r="8208" spans="1:1" x14ac:dyDescent="0.2">
      <c r="A8208" s="143">
        <v>52</v>
      </c>
    </row>
    <row r="8209" spans="1:1" x14ac:dyDescent="0.2">
      <c r="A8209" s="143">
        <v>410</v>
      </c>
    </row>
    <row r="8210" spans="1:1" x14ac:dyDescent="0.2">
      <c r="A8210" s="143">
        <v>143</v>
      </c>
    </row>
    <row r="8211" spans="1:1" x14ac:dyDescent="0.2">
      <c r="A8211" s="143">
        <v>57</v>
      </c>
    </row>
    <row r="8212" spans="1:1" x14ac:dyDescent="0.2">
      <c r="A8212" s="143">
        <v>100</v>
      </c>
    </row>
    <row r="8213" spans="1:1" x14ac:dyDescent="0.2">
      <c r="A8213" s="143">
        <v>468</v>
      </c>
    </row>
    <row r="8214" spans="1:1" x14ac:dyDescent="0.2">
      <c r="A8214" s="143">
        <v>142</v>
      </c>
    </row>
    <row r="8215" spans="1:1" x14ac:dyDescent="0.2">
      <c r="A8215" s="143">
        <v>148</v>
      </c>
    </row>
    <row r="8216" spans="1:1" x14ac:dyDescent="0.2">
      <c r="A8216" s="143">
        <v>29</v>
      </c>
    </row>
    <row r="8217" spans="1:1" x14ac:dyDescent="0.2">
      <c r="A8217" s="143">
        <v>200</v>
      </c>
    </row>
    <row r="8218" spans="1:1" x14ac:dyDescent="0.2">
      <c r="A8218" s="143">
        <v>174</v>
      </c>
    </row>
    <row r="8219" spans="1:1" x14ac:dyDescent="0.2">
      <c r="A8219" s="143">
        <v>483</v>
      </c>
    </row>
    <row r="8220" spans="1:1" x14ac:dyDescent="0.2">
      <c r="A8220" s="143">
        <v>61</v>
      </c>
    </row>
    <row r="8221" spans="1:1" x14ac:dyDescent="0.2">
      <c r="A8221" s="143">
        <v>365</v>
      </c>
    </row>
    <row r="8222" spans="1:1" x14ac:dyDescent="0.2">
      <c r="A8222" s="143">
        <v>97</v>
      </c>
    </row>
    <row r="8223" spans="1:1" x14ac:dyDescent="0.2">
      <c r="A8223" s="143">
        <v>446</v>
      </c>
    </row>
    <row r="8224" spans="1:1" x14ac:dyDescent="0.2">
      <c r="A8224" s="143">
        <v>100</v>
      </c>
    </row>
    <row r="8225" spans="1:1" x14ac:dyDescent="0.2">
      <c r="A8225" s="143">
        <v>64</v>
      </c>
    </row>
    <row r="8226" spans="1:1" x14ac:dyDescent="0.2">
      <c r="A8226" s="143">
        <v>114</v>
      </c>
    </row>
    <row r="8227" spans="1:1" x14ac:dyDescent="0.2">
      <c r="A8227" s="143">
        <v>138</v>
      </c>
    </row>
    <row r="8228" spans="1:1" x14ac:dyDescent="0.2">
      <c r="A8228" s="143">
        <v>125</v>
      </c>
    </row>
    <row r="8229" spans="1:1" x14ac:dyDescent="0.2">
      <c r="A8229" s="143">
        <v>360</v>
      </c>
    </row>
    <row r="8230" spans="1:1" x14ac:dyDescent="0.2">
      <c r="A8230" s="143">
        <v>496</v>
      </c>
    </row>
    <row r="8231" spans="1:1" x14ac:dyDescent="0.2">
      <c r="A8231" s="143">
        <v>545</v>
      </c>
    </row>
    <row r="8232" spans="1:1" x14ac:dyDescent="0.2">
      <c r="A8232" s="143">
        <v>23</v>
      </c>
    </row>
    <row r="8233" spans="1:1" x14ac:dyDescent="0.2">
      <c r="A8233" s="143">
        <v>418</v>
      </c>
    </row>
    <row r="8234" spans="1:1" x14ac:dyDescent="0.2">
      <c r="A8234" s="143">
        <v>17</v>
      </c>
    </row>
    <row r="8235" spans="1:1" x14ac:dyDescent="0.2">
      <c r="A8235" s="143">
        <v>89</v>
      </c>
    </row>
    <row r="8236" spans="1:1" x14ac:dyDescent="0.2">
      <c r="A8236" s="143">
        <v>400</v>
      </c>
    </row>
    <row r="8237" spans="1:1" x14ac:dyDescent="0.2">
      <c r="A8237" s="143">
        <v>102</v>
      </c>
    </row>
    <row r="8238" spans="1:1" x14ac:dyDescent="0.2">
      <c r="A8238" s="143">
        <v>414</v>
      </c>
    </row>
    <row r="8239" spans="1:1" x14ac:dyDescent="0.2">
      <c r="A8239" s="143">
        <v>499</v>
      </c>
    </row>
    <row r="8240" spans="1:1" x14ac:dyDescent="0.2">
      <c r="A8240" s="143">
        <v>97</v>
      </c>
    </row>
    <row r="8241" spans="1:1" x14ac:dyDescent="0.2">
      <c r="A8241" s="143">
        <v>154</v>
      </c>
    </row>
    <row r="8242" spans="1:1" x14ac:dyDescent="0.2">
      <c r="A8242" s="143">
        <v>135</v>
      </c>
    </row>
    <row r="8243" spans="1:1" x14ac:dyDescent="0.2">
      <c r="A8243" s="143">
        <v>416</v>
      </c>
    </row>
    <row r="8244" spans="1:1" x14ac:dyDescent="0.2">
      <c r="A8244" s="143">
        <v>119</v>
      </c>
    </row>
    <row r="8245" spans="1:1" x14ac:dyDescent="0.2">
      <c r="A8245" s="143">
        <v>418</v>
      </c>
    </row>
    <row r="8246" spans="1:1" x14ac:dyDescent="0.2">
      <c r="A8246" s="143">
        <v>196</v>
      </c>
    </row>
    <row r="8247" spans="1:1" x14ac:dyDescent="0.2">
      <c r="A8247" s="143">
        <v>368</v>
      </c>
    </row>
    <row r="8248" spans="1:1" x14ac:dyDescent="0.2">
      <c r="A8248" s="143">
        <v>100</v>
      </c>
    </row>
    <row r="8249" spans="1:1" x14ac:dyDescent="0.2">
      <c r="A8249" s="143">
        <v>32</v>
      </c>
    </row>
    <row r="8250" spans="1:1" x14ac:dyDescent="0.2">
      <c r="A8250" s="143">
        <v>395</v>
      </c>
    </row>
    <row r="8251" spans="1:1" x14ac:dyDescent="0.2">
      <c r="A8251" s="143">
        <v>409</v>
      </c>
    </row>
    <row r="8252" spans="1:1" x14ac:dyDescent="0.2">
      <c r="A8252" s="143">
        <v>448</v>
      </c>
    </row>
    <row r="8253" spans="1:1" x14ac:dyDescent="0.2">
      <c r="A8253" s="143">
        <v>163</v>
      </c>
    </row>
    <row r="8254" spans="1:1" x14ac:dyDescent="0.2">
      <c r="A8254" s="143">
        <v>207</v>
      </c>
    </row>
    <row r="8255" spans="1:1" x14ac:dyDescent="0.2">
      <c r="A8255" s="143">
        <v>400</v>
      </c>
    </row>
    <row r="8256" spans="1:1" x14ac:dyDescent="0.2">
      <c r="A8256" s="143">
        <v>2905</v>
      </c>
    </row>
    <row r="8257" spans="1:1" x14ac:dyDescent="0.2">
      <c r="A8257" s="143">
        <v>142</v>
      </c>
    </row>
    <row r="8258" spans="1:1" x14ac:dyDescent="0.2">
      <c r="A8258" s="143">
        <v>501</v>
      </c>
    </row>
    <row r="8259" spans="1:1" x14ac:dyDescent="0.2">
      <c r="A8259" s="143">
        <v>92</v>
      </c>
    </row>
    <row r="8260" spans="1:1" x14ac:dyDescent="0.2">
      <c r="A8260" s="143">
        <v>411</v>
      </c>
    </row>
    <row r="8261" spans="1:1" x14ac:dyDescent="0.2">
      <c r="A8261" s="143">
        <v>12</v>
      </c>
    </row>
    <row r="8262" spans="1:1" x14ac:dyDescent="0.2">
      <c r="A8262" s="143">
        <v>59</v>
      </c>
    </row>
    <row r="8263" spans="1:1" x14ac:dyDescent="0.2">
      <c r="A8263" s="143">
        <v>124</v>
      </c>
    </row>
    <row r="8264" spans="1:1" x14ac:dyDescent="0.2">
      <c r="A8264" s="143">
        <v>130</v>
      </c>
    </row>
    <row r="8265" spans="1:1" x14ac:dyDescent="0.2">
      <c r="A8265" s="143">
        <v>51</v>
      </c>
    </row>
    <row r="8266" spans="1:1" x14ac:dyDescent="0.2">
      <c r="A8266" s="143">
        <v>141</v>
      </c>
    </row>
    <row r="8267" spans="1:1" x14ac:dyDescent="0.2">
      <c r="A8267" s="143">
        <v>18</v>
      </c>
    </row>
    <row r="8268" spans="1:1" x14ac:dyDescent="0.2">
      <c r="A8268" s="143">
        <v>92</v>
      </c>
    </row>
    <row r="8269" spans="1:1" x14ac:dyDescent="0.2">
      <c r="A8269" s="143">
        <v>170</v>
      </c>
    </row>
    <row r="8270" spans="1:1" x14ac:dyDescent="0.2">
      <c r="A8270" s="143">
        <v>3742</v>
      </c>
    </row>
    <row r="8271" spans="1:1" x14ac:dyDescent="0.2">
      <c r="A8271" s="143">
        <v>93</v>
      </c>
    </row>
    <row r="8272" spans="1:1" x14ac:dyDescent="0.2">
      <c r="A8272" s="143">
        <v>1652</v>
      </c>
    </row>
    <row r="8273" spans="1:1" x14ac:dyDescent="0.2">
      <c r="A8273" s="143">
        <v>44</v>
      </c>
    </row>
    <row r="8274" spans="1:1" x14ac:dyDescent="0.2">
      <c r="A8274" s="143">
        <v>95</v>
      </c>
    </row>
    <row r="8275" spans="1:1" x14ac:dyDescent="0.2">
      <c r="A8275" s="143">
        <v>489</v>
      </c>
    </row>
    <row r="8276" spans="1:1" x14ac:dyDescent="0.2">
      <c r="A8276" s="143">
        <v>31</v>
      </c>
    </row>
    <row r="8277" spans="1:1" x14ac:dyDescent="0.2">
      <c r="A8277" s="143">
        <v>54</v>
      </c>
    </row>
    <row r="8278" spans="1:1" x14ac:dyDescent="0.2">
      <c r="A8278" s="143">
        <v>495</v>
      </c>
    </row>
    <row r="8279" spans="1:1" x14ac:dyDescent="0.2">
      <c r="A8279" s="143">
        <v>44</v>
      </c>
    </row>
    <row r="8280" spans="1:1" x14ac:dyDescent="0.2">
      <c r="A8280" s="143">
        <v>170</v>
      </c>
    </row>
    <row r="8281" spans="1:1" x14ac:dyDescent="0.2">
      <c r="A8281" s="143">
        <v>84</v>
      </c>
    </row>
    <row r="8282" spans="1:1" x14ac:dyDescent="0.2">
      <c r="A8282" s="143">
        <v>156</v>
      </c>
    </row>
    <row r="8283" spans="1:1" x14ac:dyDescent="0.2">
      <c r="A8283" s="143">
        <v>76</v>
      </c>
    </row>
    <row r="8284" spans="1:1" x14ac:dyDescent="0.2">
      <c r="A8284" s="143">
        <v>412</v>
      </c>
    </row>
    <row r="8285" spans="1:1" x14ac:dyDescent="0.2">
      <c r="A8285" s="143">
        <v>139</v>
      </c>
    </row>
    <row r="8286" spans="1:1" x14ac:dyDescent="0.2">
      <c r="A8286" s="143">
        <v>450</v>
      </c>
    </row>
    <row r="8287" spans="1:1" x14ac:dyDescent="0.2">
      <c r="A8287" s="143">
        <v>114</v>
      </c>
    </row>
    <row r="8288" spans="1:1" x14ac:dyDescent="0.2">
      <c r="A8288" s="143">
        <v>62</v>
      </c>
    </row>
    <row r="8289" spans="1:1" x14ac:dyDescent="0.2">
      <c r="A8289" s="143">
        <v>112</v>
      </c>
    </row>
    <row r="8290" spans="1:1" x14ac:dyDescent="0.2">
      <c r="A8290" s="143">
        <v>474</v>
      </c>
    </row>
    <row r="8291" spans="1:1" x14ac:dyDescent="0.2">
      <c r="A8291" s="143">
        <v>120</v>
      </c>
    </row>
    <row r="8292" spans="1:1" x14ac:dyDescent="0.2">
      <c r="A8292" s="143">
        <v>171</v>
      </c>
    </row>
    <row r="8293" spans="1:1" x14ac:dyDescent="0.2">
      <c r="A8293" s="143">
        <v>23</v>
      </c>
    </row>
    <row r="8294" spans="1:1" x14ac:dyDescent="0.2">
      <c r="A8294" s="143">
        <v>482</v>
      </c>
    </row>
    <row r="8295" spans="1:1" x14ac:dyDescent="0.2">
      <c r="A8295" s="143">
        <v>54</v>
      </c>
    </row>
    <row r="8296" spans="1:1" x14ac:dyDescent="0.2">
      <c r="A8296" s="143">
        <v>488</v>
      </c>
    </row>
    <row r="8297" spans="1:1" x14ac:dyDescent="0.2">
      <c r="A8297" s="143">
        <v>10</v>
      </c>
    </row>
    <row r="8298" spans="1:1" x14ac:dyDescent="0.2">
      <c r="A8298" s="143">
        <v>169</v>
      </c>
    </row>
    <row r="8299" spans="1:1" x14ac:dyDescent="0.2">
      <c r="A8299" s="143">
        <v>84</v>
      </c>
    </row>
    <row r="8300" spans="1:1" x14ac:dyDescent="0.2">
      <c r="A8300" s="143">
        <v>73</v>
      </c>
    </row>
    <row r="8301" spans="1:1" x14ac:dyDescent="0.2">
      <c r="A8301" s="143">
        <v>55</v>
      </c>
    </row>
    <row r="8302" spans="1:1" x14ac:dyDescent="0.2">
      <c r="A8302" s="143">
        <v>109</v>
      </c>
    </row>
    <row r="8303" spans="1:1" x14ac:dyDescent="0.2">
      <c r="A8303" s="143">
        <v>126</v>
      </c>
    </row>
    <row r="8304" spans="1:1" x14ac:dyDescent="0.2">
      <c r="A8304" s="143">
        <v>367</v>
      </c>
    </row>
    <row r="8305" spans="1:1" x14ac:dyDescent="0.2">
      <c r="A8305" s="143">
        <v>414</v>
      </c>
    </row>
    <row r="8306" spans="1:1" x14ac:dyDescent="0.2">
      <c r="A8306" s="143">
        <v>15</v>
      </c>
    </row>
    <row r="8307" spans="1:1" x14ac:dyDescent="0.2">
      <c r="A8307" s="143">
        <v>54</v>
      </c>
    </row>
    <row r="8308" spans="1:1" x14ac:dyDescent="0.2">
      <c r="A8308" s="143">
        <v>141</v>
      </c>
    </row>
    <row r="8309" spans="1:1" x14ac:dyDescent="0.2">
      <c r="A8309" s="143">
        <v>309</v>
      </c>
    </row>
    <row r="8310" spans="1:1" x14ac:dyDescent="0.2">
      <c r="A8310" s="143">
        <v>466</v>
      </c>
    </row>
    <row r="8311" spans="1:1" x14ac:dyDescent="0.2">
      <c r="A8311" s="143">
        <v>762</v>
      </c>
    </row>
    <row r="8312" spans="1:1" x14ac:dyDescent="0.2">
      <c r="A8312" s="143">
        <v>83</v>
      </c>
    </row>
    <row r="8313" spans="1:1" x14ac:dyDescent="0.2">
      <c r="A8313" s="143">
        <v>161</v>
      </c>
    </row>
    <row r="8314" spans="1:1" x14ac:dyDescent="0.2">
      <c r="A8314" s="143">
        <v>101</v>
      </c>
    </row>
    <row r="8315" spans="1:1" x14ac:dyDescent="0.2">
      <c r="A8315" s="143">
        <v>30</v>
      </c>
    </row>
    <row r="8316" spans="1:1" x14ac:dyDescent="0.2">
      <c r="A8316" s="143">
        <v>149</v>
      </c>
    </row>
    <row r="8317" spans="1:1" x14ac:dyDescent="0.2">
      <c r="A8317" s="143">
        <v>266</v>
      </c>
    </row>
    <row r="8318" spans="1:1" x14ac:dyDescent="0.2">
      <c r="A8318" s="143">
        <v>366</v>
      </c>
    </row>
    <row r="8319" spans="1:1" x14ac:dyDescent="0.2">
      <c r="A8319" s="143">
        <v>104</v>
      </c>
    </row>
    <row r="8320" spans="1:1" x14ac:dyDescent="0.2">
      <c r="A8320" s="143">
        <v>473</v>
      </c>
    </row>
    <row r="8321" spans="1:1" x14ac:dyDescent="0.2">
      <c r="A8321" s="143">
        <v>96</v>
      </c>
    </row>
    <row r="8322" spans="1:1" x14ac:dyDescent="0.2">
      <c r="A8322" s="143">
        <v>40</v>
      </c>
    </row>
    <row r="8323" spans="1:1" x14ac:dyDescent="0.2">
      <c r="A8323" s="143">
        <v>276</v>
      </c>
    </row>
    <row r="8324" spans="1:1" x14ac:dyDescent="0.2">
      <c r="A8324" s="143">
        <v>829</v>
      </c>
    </row>
    <row r="8325" spans="1:1" x14ac:dyDescent="0.2">
      <c r="A8325" s="143">
        <v>117</v>
      </c>
    </row>
    <row r="8326" spans="1:1" x14ac:dyDescent="0.2">
      <c r="A8326" s="143">
        <v>337</v>
      </c>
    </row>
    <row r="8327" spans="1:1" x14ac:dyDescent="0.2">
      <c r="A8327" s="143">
        <v>756</v>
      </c>
    </row>
    <row r="8328" spans="1:1" x14ac:dyDescent="0.2">
      <c r="A8328" s="143">
        <v>200</v>
      </c>
    </row>
    <row r="8329" spans="1:1" x14ac:dyDescent="0.2">
      <c r="A8329" s="143">
        <v>651</v>
      </c>
    </row>
    <row r="8330" spans="1:1" x14ac:dyDescent="0.2">
      <c r="A8330" s="143">
        <v>356</v>
      </c>
    </row>
    <row r="8331" spans="1:1" x14ac:dyDescent="0.2">
      <c r="A8331" s="143">
        <v>443</v>
      </c>
    </row>
    <row r="8332" spans="1:1" x14ac:dyDescent="0.2">
      <c r="A8332" s="143">
        <v>20</v>
      </c>
    </row>
    <row r="8333" spans="1:1" x14ac:dyDescent="0.2">
      <c r="A8333" s="143">
        <v>546</v>
      </c>
    </row>
    <row r="8334" spans="1:1" x14ac:dyDescent="0.2">
      <c r="A8334" s="143">
        <v>39</v>
      </c>
    </row>
    <row r="8335" spans="1:1" x14ac:dyDescent="0.2">
      <c r="A8335" s="143">
        <v>142</v>
      </c>
    </row>
    <row r="8336" spans="1:1" x14ac:dyDescent="0.2">
      <c r="A8336" s="143">
        <v>229</v>
      </c>
    </row>
    <row r="8337" spans="1:1" x14ac:dyDescent="0.2">
      <c r="A8337" s="143">
        <v>422</v>
      </c>
    </row>
    <row r="8338" spans="1:1" x14ac:dyDescent="0.2">
      <c r="A8338" s="143">
        <v>100</v>
      </c>
    </row>
    <row r="8339" spans="1:1" x14ac:dyDescent="0.2">
      <c r="A8339" s="143">
        <v>112</v>
      </c>
    </row>
    <row r="8340" spans="1:1" x14ac:dyDescent="0.2">
      <c r="A8340" s="143">
        <v>88</v>
      </c>
    </row>
    <row r="8341" spans="1:1" x14ac:dyDescent="0.2">
      <c r="A8341" s="143">
        <v>66</v>
      </c>
    </row>
    <row r="8342" spans="1:1" x14ac:dyDescent="0.2">
      <c r="A8342" s="143">
        <v>50</v>
      </c>
    </row>
    <row r="8343" spans="1:1" x14ac:dyDescent="0.2">
      <c r="A8343" s="143">
        <v>14</v>
      </c>
    </row>
    <row r="8344" spans="1:1" x14ac:dyDescent="0.2">
      <c r="A8344" s="143">
        <v>441</v>
      </c>
    </row>
    <row r="8345" spans="1:1" x14ac:dyDescent="0.2">
      <c r="A8345" s="143">
        <v>115</v>
      </c>
    </row>
    <row r="8346" spans="1:1" x14ac:dyDescent="0.2">
      <c r="A8346" s="143">
        <v>148</v>
      </c>
    </row>
    <row r="8347" spans="1:1" x14ac:dyDescent="0.2">
      <c r="A8347" s="143">
        <v>450</v>
      </c>
    </row>
    <row r="8348" spans="1:1" x14ac:dyDescent="0.2">
      <c r="A8348" s="143">
        <v>183</v>
      </c>
    </row>
    <row r="8349" spans="1:1" x14ac:dyDescent="0.2">
      <c r="A8349" s="143">
        <v>70</v>
      </c>
    </row>
    <row r="8350" spans="1:1" x14ac:dyDescent="0.2">
      <c r="A8350" s="143">
        <v>200</v>
      </c>
    </row>
    <row r="8351" spans="1:1" x14ac:dyDescent="0.2">
      <c r="A8351" s="143">
        <v>3309</v>
      </c>
    </row>
    <row r="8352" spans="1:1" x14ac:dyDescent="0.2">
      <c r="A8352" s="143">
        <v>121</v>
      </c>
    </row>
    <row r="8353" spans="1:1" x14ac:dyDescent="0.2">
      <c r="A8353" s="143">
        <v>56</v>
      </c>
    </row>
    <row r="8354" spans="1:1" x14ac:dyDescent="0.2">
      <c r="A8354" s="143">
        <v>69</v>
      </c>
    </row>
    <row r="8355" spans="1:1" x14ac:dyDescent="0.2">
      <c r="A8355" s="143">
        <v>492</v>
      </c>
    </row>
    <row r="8356" spans="1:1" x14ac:dyDescent="0.2">
      <c r="A8356" s="143">
        <v>2239</v>
      </c>
    </row>
    <row r="8357" spans="1:1" x14ac:dyDescent="0.2">
      <c r="A8357" s="143">
        <v>33</v>
      </c>
    </row>
    <row r="8358" spans="1:1" x14ac:dyDescent="0.2">
      <c r="A8358" s="143">
        <v>63</v>
      </c>
    </row>
    <row r="8359" spans="1:1" x14ac:dyDescent="0.2">
      <c r="A8359" s="143">
        <v>250</v>
      </c>
    </row>
    <row r="8360" spans="1:1" x14ac:dyDescent="0.2">
      <c r="A8360" s="143">
        <v>433</v>
      </c>
    </row>
    <row r="8361" spans="1:1" x14ac:dyDescent="0.2">
      <c r="A8361" s="143">
        <v>49</v>
      </c>
    </row>
    <row r="8362" spans="1:1" x14ac:dyDescent="0.2">
      <c r="A8362" s="143">
        <v>67</v>
      </c>
    </row>
    <row r="8363" spans="1:1" x14ac:dyDescent="0.2">
      <c r="A8363" s="143">
        <v>69</v>
      </c>
    </row>
    <row r="8364" spans="1:1" x14ac:dyDescent="0.2">
      <c r="A8364" s="143">
        <v>161</v>
      </c>
    </row>
    <row r="8365" spans="1:1" x14ac:dyDescent="0.2">
      <c r="A8365" s="143">
        <v>94</v>
      </c>
    </row>
    <row r="8366" spans="1:1" x14ac:dyDescent="0.2">
      <c r="A8366" s="143">
        <v>14</v>
      </c>
    </row>
    <row r="8367" spans="1:1" x14ac:dyDescent="0.2">
      <c r="A8367" s="143">
        <v>91</v>
      </c>
    </row>
    <row r="8368" spans="1:1" x14ac:dyDescent="0.2">
      <c r="A8368" s="143">
        <v>460</v>
      </c>
    </row>
    <row r="8369" spans="1:1" x14ac:dyDescent="0.2">
      <c r="A8369" s="143">
        <v>411</v>
      </c>
    </row>
    <row r="8370" spans="1:1" x14ac:dyDescent="0.2">
      <c r="A8370" s="143">
        <v>497</v>
      </c>
    </row>
    <row r="8371" spans="1:1" x14ac:dyDescent="0.2">
      <c r="A8371" s="143">
        <v>3327</v>
      </c>
    </row>
    <row r="8372" spans="1:1" x14ac:dyDescent="0.2">
      <c r="A8372" s="143">
        <v>57</v>
      </c>
    </row>
    <row r="8373" spans="1:1" x14ac:dyDescent="0.2">
      <c r="A8373" s="143">
        <v>98</v>
      </c>
    </row>
    <row r="8374" spans="1:1" x14ac:dyDescent="0.2">
      <c r="A8374" s="143">
        <v>189</v>
      </c>
    </row>
    <row r="8375" spans="1:1" x14ac:dyDescent="0.2">
      <c r="A8375" s="143">
        <v>462</v>
      </c>
    </row>
    <row r="8376" spans="1:1" x14ac:dyDescent="0.2">
      <c r="A8376" s="143">
        <v>133</v>
      </c>
    </row>
    <row r="8377" spans="1:1" x14ac:dyDescent="0.2">
      <c r="A8377" s="143">
        <v>3</v>
      </c>
    </row>
    <row r="8378" spans="1:1" x14ac:dyDescent="0.2">
      <c r="A8378" s="143">
        <v>194</v>
      </c>
    </row>
    <row r="8379" spans="1:1" x14ac:dyDescent="0.2">
      <c r="A8379" s="143">
        <v>415</v>
      </c>
    </row>
    <row r="8380" spans="1:1" x14ac:dyDescent="0.2">
      <c r="A8380" s="143">
        <v>275</v>
      </c>
    </row>
    <row r="8381" spans="1:1" x14ac:dyDescent="0.2">
      <c r="A8381" s="143">
        <v>568</v>
      </c>
    </row>
    <row r="8382" spans="1:1" x14ac:dyDescent="0.2">
      <c r="A8382" s="143">
        <v>27</v>
      </c>
    </row>
    <row r="8383" spans="1:1" x14ac:dyDescent="0.2">
      <c r="A8383" s="143">
        <v>323</v>
      </c>
    </row>
    <row r="8384" spans="1:1" x14ac:dyDescent="0.2">
      <c r="A8384" s="143">
        <v>84</v>
      </c>
    </row>
    <row r="8385" spans="1:1" x14ac:dyDescent="0.2">
      <c r="A8385" s="143">
        <v>168</v>
      </c>
    </row>
    <row r="8386" spans="1:1" x14ac:dyDescent="0.2">
      <c r="A8386" s="143">
        <v>12</v>
      </c>
    </row>
    <row r="8387" spans="1:1" x14ac:dyDescent="0.2">
      <c r="A8387" s="143">
        <v>78</v>
      </c>
    </row>
    <row r="8388" spans="1:1" x14ac:dyDescent="0.2">
      <c r="A8388" s="143">
        <v>403</v>
      </c>
    </row>
    <row r="8389" spans="1:1" x14ac:dyDescent="0.2">
      <c r="A8389" s="143">
        <v>423</v>
      </c>
    </row>
    <row r="8390" spans="1:1" x14ac:dyDescent="0.2">
      <c r="A8390" s="143">
        <v>69</v>
      </c>
    </row>
    <row r="8391" spans="1:1" x14ac:dyDescent="0.2">
      <c r="A8391" s="143">
        <v>334</v>
      </c>
    </row>
    <row r="8392" spans="1:1" x14ac:dyDescent="0.2">
      <c r="A8392" s="143">
        <v>437</v>
      </c>
    </row>
    <row r="8393" spans="1:1" x14ac:dyDescent="0.2">
      <c r="A8393" s="143">
        <v>145</v>
      </c>
    </row>
    <row r="8394" spans="1:1" x14ac:dyDescent="0.2">
      <c r="A8394" s="143">
        <v>6</v>
      </c>
    </row>
    <row r="8395" spans="1:1" x14ac:dyDescent="0.2">
      <c r="A8395" s="143">
        <v>101</v>
      </c>
    </row>
    <row r="8396" spans="1:1" x14ac:dyDescent="0.2">
      <c r="A8396" s="143">
        <v>91</v>
      </c>
    </row>
    <row r="8397" spans="1:1" x14ac:dyDescent="0.2">
      <c r="A8397" s="143">
        <v>107</v>
      </c>
    </row>
    <row r="8398" spans="1:1" x14ac:dyDescent="0.2">
      <c r="A8398" s="143">
        <v>375</v>
      </c>
    </row>
    <row r="8399" spans="1:1" x14ac:dyDescent="0.2">
      <c r="A8399" s="143">
        <v>58</v>
      </c>
    </row>
    <row r="8400" spans="1:1" x14ac:dyDescent="0.2">
      <c r="A8400" s="143">
        <v>444</v>
      </c>
    </row>
    <row r="8401" spans="1:1" x14ac:dyDescent="0.2">
      <c r="A8401" s="143">
        <v>96</v>
      </c>
    </row>
    <row r="8402" spans="1:1" x14ac:dyDescent="0.2">
      <c r="A8402" s="143">
        <v>177</v>
      </c>
    </row>
    <row r="8403" spans="1:1" x14ac:dyDescent="0.2">
      <c r="A8403" s="143">
        <v>51</v>
      </c>
    </row>
    <row r="8404" spans="1:1" x14ac:dyDescent="0.2">
      <c r="A8404" s="143">
        <v>392</v>
      </c>
    </row>
    <row r="8405" spans="1:1" x14ac:dyDescent="0.2">
      <c r="A8405" s="143">
        <v>53</v>
      </c>
    </row>
    <row r="8406" spans="1:1" x14ac:dyDescent="0.2">
      <c r="A8406" s="143">
        <v>144</v>
      </c>
    </row>
    <row r="8407" spans="1:1" x14ac:dyDescent="0.2">
      <c r="A8407" s="143">
        <v>172</v>
      </c>
    </row>
    <row r="8408" spans="1:1" x14ac:dyDescent="0.2">
      <c r="A8408" s="143">
        <v>184</v>
      </c>
    </row>
    <row r="8409" spans="1:1" x14ac:dyDescent="0.2">
      <c r="A8409" s="143">
        <v>234</v>
      </c>
    </row>
    <row r="8410" spans="1:1" x14ac:dyDescent="0.2">
      <c r="A8410" s="143">
        <v>54</v>
      </c>
    </row>
    <row r="8411" spans="1:1" x14ac:dyDescent="0.2">
      <c r="A8411" s="143">
        <v>75</v>
      </c>
    </row>
    <row r="8412" spans="1:1" x14ac:dyDescent="0.2">
      <c r="A8412" s="143">
        <v>8</v>
      </c>
    </row>
    <row r="8413" spans="1:1" x14ac:dyDescent="0.2">
      <c r="A8413" s="143">
        <v>150</v>
      </c>
    </row>
    <row r="8414" spans="1:1" x14ac:dyDescent="0.2">
      <c r="A8414" s="143">
        <v>98</v>
      </c>
    </row>
    <row r="8415" spans="1:1" x14ac:dyDescent="0.2">
      <c r="A8415" s="143">
        <v>273</v>
      </c>
    </row>
    <row r="8416" spans="1:1" x14ac:dyDescent="0.2">
      <c r="A8416" s="143">
        <v>35</v>
      </c>
    </row>
    <row r="8417" spans="1:1" x14ac:dyDescent="0.2">
      <c r="A8417" s="143">
        <v>90</v>
      </c>
    </row>
    <row r="8418" spans="1:1" x14ac:dyDescent="0.2">
      <c r="A8418" s="143">
        <v>466</v>
      </c>
    </row>
    <row r="8419" spans="1:1" x14ac:dyDescent="0.2">
      <c r="A8419" s="143">
        <v>190</v>
      </c>
    </row>
    <row r="8420" spans="1:1" x14ac:dyDescent="0.2">
      <c r="A8420" s="143">
        <v>52</v>
      </c>
    </row>
    <row r="8421" spans="1:1" x14ac:dyDescent="0.2">
      <c r="A8421" s="143">
        <v>106</v>
      </c>
    </row>
    <row r="8422" spans="1:1" x14ac:dyDescent="0.2">
      <c r="A8422" s="143">
        <v>365</v>
      </c>
    </row>
    <row r="8423" spans="1:1" x14ac:dyDescent="0.2">
      <c r="A8423" s="143">
        <v>3236</v>
      </c>
    </row>
    <row r="8424" spans="1:1" x14ac:dyDescent="0.2">
      <c r="A8424" s="143">
        <v>78</v>
      </c>
    </row>
    <row r="8425" spans="1:1" x14ac:dyDescent="0.2">
      <c r="A8425" s="143">
        <v>362</v>
      </c>
    </row>
    <row r="8426" spans="1:1" x14ac:dyDescent="0.2">
      <c r="A8426" s="143">
        <v>520</v>
      </c>
    </row>
    <row r="8427" spans="1:1" x14ac:dyDescent="0.2">
      <c r="A8427" s="143">
        <v>150</v>
      </c>
    </row>
    <row r="8428" spans="1:1" x14ac:dyDescent="0.2">
      <c r="A8428" s="143">
        <v>203</v>
      </c>
    </row>
    <row r="8429" spans="1:1" x14ac:dyDescent="0.2">
      <c r="A8429" s="143">
        <v>103</v>
      </c>
    </row>
    <row r="8430" spans="1:1" x14ac:dyDescent="0.2">
      <c r="A8430" s="143">
        <v>178</v>
      </c>
    </row>
    <row r="8431" spans="1:1" x14ac:dyDescent="0.2">
      <c r="A8431" s="143">
        <v>401</v>
      </c>
    </row>
    <row r="8432" spans="1:1" x14ac:dyDescent="0.2">
      <c r="A8432" s="143">
        <v>48</v>
      </c>
    </row>
    <row r="8433" spans="1:1" x14ac:dyDescent="0.2">
      <c r="A8433" s="143">
        <v>389</v>
      </c>
    </row>
    <row r="8434" spans="1:1" x14ac:dyDescent="0.2">
      <c r="A8434" s="143">
        <v>122</v>
      </c>
    </row>
    <row r="8435" spans="1:1" x14ac:dyDescent="0.2">
      <c r="A8435" s="143">
        <v>76</v>
      </c>
    </row>
    <row r="8436" spans="1:1" x14ac:dyDescent="0.2">
      <c r="A8436" s="143">
        <v>116</v>
      </c>
    </row>
    <row r="8437" spans="1:1" x14ac:dyDescent="0.2">
      <c r="A8437" s="143">
        <v>85</v>
      </c>
    </row>
    <row r="8438" spans="1:1" x14ac:dyDescent="0.2">
      <c r="A8438" s="143">
        <v>99</v>
      </c>
    </row>
    <row r="8439" spans="1:1" x14ac:dyDescent="0.2">
      <c r="A8439" s="143">
        <v>449</v>
      </c>
    </row>
    <row r="8440" spans="1:1" x14ac:dyDescent="0.2">
      <c r="A8440" s="143">
        <v>852</v>
      </c>
    </row>
    <row r="8441" spans="1:1" x14ac:dyDescent="0.2">
      <c r="A8441" s="143">
        <v>84</v>
      </c>
    </row>
    <row r="8442" spans="1:1" x14ac:dyDescent="0.2">
      <c r="A8442" s="143">
        <v>100</v>
      </c>
    </row>
    <row r="8443" spans="1:1" x14ac:dyDescent="0.2">
      <c r="A8443" s="143">
        <v>155</v>
      </c>
    </row>
    <row r="8444" spans="1:1" x14ac:dyDescent="0.2">
      <c r="A8444" s="143">
        <v>3</v>
      </c>
    </row>
    <row r="8445" spans="1:1" x14ac:dyDescent="0.2">
      <c r="A8445" s="143">
        <v>487</v>
      </c>
    </row>
    <row r="8446" spans="1:1" x14ac:dyDescent="0.2">
      <c r="A8446" s="143">
        <v>8</v>
      </c>
    </row>
    <row r="8447" spans="1:1" x14ac:dyDescent="0.2">
      <c r="A8447" s="143">
        <v>535</v>
      </c>
    </row>
    <row r="8448" spans="1:1" x14ac:dyDescent="0.2">
      <c r="A8448" s="143">
        <v>637</v>
      </c>
    </row>
    <row r="8449" spans="1:1" x14ac:dyDescent="0.2">
      <c r="A8449" s="143">
        <v>436</v>
      </c>
    </row>
    <row r="8450" spans="1:1" x14ac:dyDescent="0.2">
      <c r="A8450" s="143">
        <v>79</v>
      </c>
    </row>
    <row r="8451" spans="1:1" x14ac:dyDescent="0.2">
      <c r="A8451" s="143">
        <v>1355</v>
      </c>
    </row>
    <row r="8452" spans="1:1" x14ac:dyDescent="0.2">
      <c r="A8452" s="143">
        <v>5</v>
      </c>
    </row>
    <row r="8453" spans="1:1" x14ac:dyDescent="0.2">
      <c r="A8453" s="143">
        <v>82</v>
      </c>
    </row>
    <row r="8454" spans="1:1" x14ac:dyDescent="0.2">
      <c r="A8454" s="143">
        <v>76</v>
      </c>
    </row>
    <row r="8455" spans="1:1" x14ac:dyDescent="0.2">
      <c r="A8455" s="143">
        <v>95</v>
      </c>
    </row>
    <row r="8456" spans="1:1" x14ac:dyDescent="0.2">
      <c r="A8456" s="143">
        <v>457</v>
      </c>
    </row>
    <row r="8457" spans="1:1" x14ac:dyDescent="0.2">
      <c r="A8457" s="143">
        <v>366</v>
      </c>
    </row>
    <row r="8458" spans="1:1" x14ac:dyDescent="0.2">
      <c r="A8458" s="143">
        <v>140</v>
      </c>
    </row>
    <row r="8459" spans="1:1" x14ac:dyDescent="0.2">
      <c r="A8459" s="143">
        <v>359</v>
      </c>
    </row>
    <row r="8460" spans="1:1" x14ac:dyDescent="0.2">
      <c r="A8460" s="143">
        <v>465</v>
      </c>
    </row>
    <row r="8461" spans="1:1" x14ac:dyDescent="0.2">
      <c r="A8461" s="143">
        <v>52</v>
      </c>
    </row>
    <row r="8462" spans="1:1" x14ac:dyDescent="0.2">
      <c r="A8462" s="143">
        <v>180</v>
      </c>
    </row>
    <row r="8463" spans="1:1" x14ac:dyDescent="0.2">
      <c r="A8463" s="143">
        <v>61</v>
      </c>
    </row>
    <row r="8464" spans="1:1" x14ac:dyDescent="0.2">
      <c r="A8464" s="143">
        <v>409</v>
      </c>
    </row>
    <row r="8465" spans="1:1" x14ac:dyDescent="0.2">
      <c r="A8465" s="143">
        <v>431</v>
      </c>
    </row>
    <row r="8466" spans="1:1" x14ac:dyDescent="0.2">
      <c r="A8466" s="143">
        <v>311</v>
      </c>
    </row>
    <row r="8467" spans="1:1" x14ac:dyDescent="0.2">
      <c r="A8467" s="143">
        <v>34</v>
      </c>
    </row>
    <row r="8468" spans="1:1" x14ac:dyDescent="0.2">
      <c r="A8468" s="143">
        <v>40</v>
      </c>
    </row>
    <row r="8469" spans="1:1" x14ac:dyDescent="0.2">
      <c r="A8469" s="143">
        <v>111</v>
      </c>
    </row>
    <row r="8470" spans="1:1" x14ac:dyDescent="0.2">
      <c r="A8470" s="143">
        <v>223</v>
      </c>
    </row>
    <row r="8471" spans="1:1" x14ac:dyDescent="0.2">
      <c r="A8471" s="143">
        <v>1671</v>
      </c>
    </row>
    <row r="8472" spans="1:1" x14ac:dyDescent="0.2">
      <c r="A8472" s="143">
        <v>385</v>
      </c>
    </row>
    <row r="8473" spans="1:1" x14ac:dyDescent="0.2">
      <c r="A8473" s="143">
        <v>86</v>
      </c>
    </row>
    <row r="8474" spans="1:1" x14ac:dyDescent="0.2">
      <c r="A8474" s="143">
        <v>78</v>
      </c>
    </row>
    <row r="8475" spans="1:1" x14ac:dyDescent="0.2">
      <c r="A8475" s="143">
        <v>53</v>
      </c>
    </row>
    <row r="8476" spans="1:1" x14ac:dyDescent="0.2">
      <c r="A8476" s="143">
        <v>73</v>
      </c>
    </row>
    <row r="8477" spans="1:1" x14ac:dyDescent="0.2">
      <c r="A8477" s="143">
        <v>101</v>
      </c>
    </row>
    <row r="8478" spans="1:1" x14ac:dyDescent="0.2">
      <c r="A8478" s="143">
        <v>357</v>
      </c>
    </row>
    <row r="8479" spans="1:1" x14ac:dyDescent="0.2">
      <c r="A8479" s="143">
        <v>176</v>
      </c>
    </row>
    <row r="8480" spans="1:1" x14ac:dyDescent="0.2">
      <c r="A8480" s="143">
        <v>176</v>
      </c>
    </row>
    <row r="8481" spans="1:1" x14ac:dyDescent="0.2">
      <c r="A8481" s="143">
        <v>277</v>
      </c>
    </row>
    <row r="8482" spans="1:1" x14ac:dyDescent="0.2">
      <c r="A8482" s="143">
        <v>64</v>
      </c>
    </row>
    <row r="8483" spans="1:1" x14ac:dyDescent="0.2">
      <c r="A8483" s="143">
        <v>126</v>
      </c>
    </row>
    <row r="8484" spans="1:1" x14ac:dyDescent="0.2">
      <c r="A8484" s="143">
        <v>322</v>
      </c>
    </row>
    <row r="8485" spans="1:1" x14ac:dyDescent="0.2">
      <c r="A8485" s="143">
        <v>413</v>
      </c>
    </row>
    <row r="8486" spans="1:1" x14ac:dyDescent="0.2">
      <c r="A8486" s="143">
        <v>619</v>
      </c>
    </row>
    <row r="8487" spans="1:1" x14ac:dyDescent="0.2">
      <c r="A8487" s="143">
        <v>60</v>
      </c>
    </row>
    <row r="8488" spans="1:1" x14ac:dyDescent="0.2">
      <c r="A8488" s="143">
        <v>420</v>
      </c>
    </row>
    <row r="8489" spans="1:1" x14ac:dyDescent="0.2">
      <c r="A8489" s="143">
        <v>97</v>
      </c>
    </row>
    <row r="8490" spans="1:1" x14ac:dyDescent="0.2">
      <c r="A8490" s="143">
        <v>17</v>
      </c>
    </row>
    <row r="8491" spans="1:1" x14ac:dyDescent="0.2">
      <c r="A8491" s="143">
        <v>58</v>
      </c>
    </row>
    <row r="8492" spans="1:1" x14ac:dyDescent="0.2">
      <c r="A8492" s="143">
        <v>74</v>
      </c>
    </row>
    <row r="8493" spans="1:1" x14ac:dyDescent="0.2">
      <c r="A8493" s="143">
        <v>493</v>
      </c>
    </row>
    <row r="8494" spans="1:1" x14ac:dyDescent="0.2">
      <c r="A8494" s="143">
        <v>401</v>
      </c>
    </row>
    <row r="8495" spans="1:1" x14ac:dyDescent="0.2">
      <c r="A8495" s="143">
        <v>400</v>
      </c>
    </row>
    <row r="8496" spans="1:1" x14ac:dyDescent="0.2">
      <c r="A8496" s="143">
        <v>330</v>
      </c>
    </row>
    <row r="8497" spans="1:1" x14ac:dyDescent="0.2">
      <c r="A8497" s="143">
        <v>495</v>
      </c>
    </row>
    <row r="8498" spans="1:1" x14ac:dyDescent="0.2">
      <c r="A8498" s="143">
        <v>4</v>
      </c>
    </row>
    <row r="8499" spans="1:1" x14ac:dyDescent="0.2">
      <c r="A8499" s="143">
        <v>449</v>
      </c>
    </row>
    <row r="8500" spans="1:1" x14ac:dyDescent="0.2">
      <c r="A8500" s="143">
        <v>116</v>
      </c>
    </row>
    <row r="8501" spans="1:1" x14ac:dyDescent="0.2">
      <c r="A8501" s="143">
        <v>355</v>
      </c>
    </row>
    <row r="8502" spans="1:1" x14ac:dyDescent="0.2">
      <c r="A8502" s="143">
        <v>383</v>
      </c>
    </row>
    <row r="8503" spans="1:1" x14ac:dyDescent="0.2">
      <c r="A8503" s="143">
        <v>132</v>
      </c>
    </row>
    <row r="8504" spans="1:1" x14ac:dyDescent="0.2">
      <c r="A8504" s="143">
        <v>118</v>
      </c>
    </row>
    <row r="8505" spans="1:1" x14ac:dyDescent="0.2">
      <c r="A8505" s="143">
        <v>43</v>
      </c>
    </row>
    <row r="8506" spans="1:1" x14ac:dyDescent="0.2">
      <c r="A8506" s="143">
        <v>65</v>
      </c>
    </row>
    <row r="8507" spans="1:1" x14ac:dyDescent="0.2">
      <c r="A8507" s="143">
        <v>281</v>
      </c>
    </row>
    <row r="8508" spans="1:1" x14ac:dyDescent="0.2">
      <c r="A8508" s="143">
        <v>250</v>
      </c>
    </row>
    <row r="8509" spans="1:1" x14ac:dyDescent="0.2">
      <c r="A8509" s="143">
        <v>573</v>
      </c>
    </row>
    <row r="8510" spans="1:1" x14ac:dyDescent="0.2">
      <c r="A8510" s="143">
        <v>97</v>
      </c>
    </row>
    <row r="8511" spans="1:1" x14ac:dyDescent="0.2">
      <c r="A8511" s="143">
        <v>100</v>
      </c>
    </row>
    <row r="8512" spans="1:1" x14ac:dyDescent="0.2">
      <c r="A8512" s="143">
        <v>75</v>
      </c>
    </row>
    <row r="8513" spans="1:1" x14ac:dyDescent="0.2">
      <c r="A8513" s="143">
        <v>189</v>
      </c>
    </row>
    <row r="8514" spans="1:1" x14ac:dyDescent="0.2">
      <c r="A8514" s="143">
        <v>453</v>
      </c>
    </row>
    <row r="8515" spans="1:1" x14ac:dyDescent="0.2">
      <c r="A8515" s="143">
        <v>161</v>
      </c>
    </row>
    <row r="8516" spans="1:1" x14ac:dyDescent="0.2">
      <c r="A8516" s="143">
        <v>38</v>
      </c>
    </row>
    <row r="8517" spans="1:1" x14ac:dyDescent="0.2">
      <c r="A8517" s="143">
        <v>122</v>
      </c>
    </row>
    <row r="8518" spans="1:1" x14ac:dyDescent="0.2">
      <c r="A8518" s="143">
        <v>440</v>
      </c>
    </row>
    <row r="8519" spans="1:1" x14ac:dyDescent="0.2">
      <c r="A8519" s="143">
        <v>142</v>
      </c>
    </row>
    <row r="8520" spans="1:1" x14ac:dyDescent="0.2">
      <c r="A8520" s="143">
        <v>131</v>
      </c>
    </row>
    <row r="8521" spans="1:1" x14ac:dyDescent="0.2">
      <c r="A8521" s="143">
        <v>78</v>
      </c>
    </row>
    <row r="8522" spans="1:1" x14ac:dyDescent="0.2">
      <c r="A8522" s="143">
        <v>130</v>
      </c>
    </row>
    <row r="8523" spans="1:1" x14ac:dyDescent="0.2">
      <c r="A8523" s="143">
        <v>160</v>
      </c>
    </row>
    <row r="8524" spans="1:1" x14ac:dyDescent="0.2">
      <c r="A8524" s="143">
        <v>387</v>
      </c>
    </row>
    <row r="8525" spans="1:1" x14ac:dyDescent="0.2">
      <c r="A8525" s="143">
        <v>434</v>
      </c>
    </row>
    <row r="8526" spans="1:1" x14ac:dyDescent="0.2">
      <c r="A8526" s="143">
        <v>682</v>
      </c>
    </row>
    <row r="8527" spans="1:1" x14ac:dyDescent="0.2">
      <c r="A8527" s="143">
        <v>289</v>
      </c>
    </row>
    <row r="8528" spans="1:1" x14ac:dyDescent="0.2">
      <c r="A8528" s="143">
        <v>67</v>
      </c>
    </row>
    <row r="8529" spans="1:1" x14ac:dyDescent="0.2">
      <c r="A8529" s="143">
        <v>1335</v>
      </c>
    </row>
    <row r="8530" spans="1:1" x14ac:dyDescent="0.2">
      <c r="A8530" s="143">
        <v>229</v>
      </c>
    </row>
    <row r="8531" spans="1:1" x14ac:dyDescent="0.2">
      <c r="A8531" s="143">
        <v>164</v>
      </c>
    </row>
    <row r="8532" spans="1:1" x14ac:dyDescent="0.2">
      <c r="A8532" s="143">
        <v>5</v>
      </c>
    </row>
    <row r="8533" spans="1:1" x14ac:dyDescent="0.2">
      <c r="A8533" s="143">
        <v>386</v>
      </c>
    </row>
    <row r="8534" spans="1:1" x14ac:dyDescent="0.2">
      <c r="A8534" s="143">
        <v>401</v>
      </c>
    </row>
    <row r="8535" spans="1:1" x14ac:dyDescent="0.2">
      <c r="A8535" s="143">
        <v>447</v>
      </c>
    </row>
    <row r="8536" spans="1:1" x14ac:dyDescent="0.2">
      <c r="A8536" s="143">
        <v>63</v>
      </c>
    </row>
    <row r="8537" spans="1:1" x14ac:dyDescent="0.2">
      <c r="A8537" s="143">
        <v>197</v>
      </c>
    </row>
    <row r="8538" spans="1:1" x14ac:dyDescent="0.2">
      <c r="A8538" s="143">
        <v>64</v>
      </c>
    </row>
    <row r="8539" spans="1:1" x14ac:dyDescent="0.2">
      <c r="A8539" s="143">
        <v>389</v>
      </c>
    </row>
    <row r="8540" spans="1:1" x14ac:dyDescent="0.2">
      <c r="A8540" s="143">
        <v>2670</v>
      </c>
    </row>
    <row r="8541" spans="1:1" x14ac:dyDescent="0.2">
      <c r="A8541" s="143">
        <v>175</v>
      </c>
    </row>
    <row r="8542" spans="1:1" x14ac:dyDescent="0.2">
      <c r="A8542" s="143">
        <v>40</v>
      </c>
    </row>
    <row r="8543" spans="1:1" x14ac:dyDescent="0.2">
      <c r="A8543" s="143">
        <v>152</v>
      </c>
    </row>
    <row r="8544" spans="1:1" x14ac:dyDescent="0.2">
      <c r="A8544" s="143">
        <v>404</v>
      </c>
    </row>
    <row r="8545" spans="1:1" x14ac:dyDescent="0.2">
      <c r="A8545" s="143">
        <v>309</v>
      </c>
    </row>
    <row r="8546" spans="1:1" x14ac:dyDescent="0.2">
      <c r="A8546" s="143">
        <v>126</v>
      </c>
    </row>
    <row r="8547" spans="1:1" x14ac:dyDescent="0.2">
      <c r="A8547" s="143">
        <v>405</v>
      </c>
    </row>
    <row r="8548" spans="1:1" x14ac:dyDescent="0.2">
      <c r="A8548" s="143">
        <v>1</v>
      </c>
    </row>
    <row r="8549" spans="1:1" x14ac:dyDescent="0.2">
      <c r="A8549" s="143">
        <v>23</v>
      </c>
    </row>
    <row r="8550" spans="1:1" x14ac:dyDescent="0.2">
      <c r="A8550" s="143">
        <v>448</v>
      </c>
    </row>
    <row r="8551" spans="1:1" x14ac:dyDescent="0.2">
      <c r="A8551" s="143">
        <v>77</v>
      </c>
    </row>
    <row r="8552" spans="1:1" x14ac:dyDescent="0.2">
      <c r="A8552" s="143">
        <v>2683</v>
      </c>
    </row>
    <row r="8553" spans="1:1" x14ac:dyDescent="0.2">
      <c r="A8553" s="143">
        <v>74</v>
      </c>
    </row>
    <row r="8554" spans="1:1" x14ac:dyDescent="0.2">
      <c r="A8554" s="143">
        <v>419</v>
      </c>
    </row>
    <row r="8555" spans="1:1" x14ac:dyDescent="0.2">
      <c r="A8555" s="143">
        <v>766</v>
      </c>
    </row>
    <row r="8556" spans="1:1" x14ac:dyDescent="0.2">
      <c r="A8556" s="143">
        <v>2</v>
      </c>
    </row>
    <row r="8557" spans="1:1" x14ac:dyDescent="0.2">
      <c r="A8557" s="143">
        <v>250</v>
      </c>
    </row>
    <row r="8558" spans="1:1" x14ac:dyDescent="0.2">
      <c r="A8558" s="143">
        <v>683</v>
      </c>
    </row>
    <row r="8559" spans="1:1" x14ac:dyDescent="0.2">
      <c r="A8559" s="143">
        <v>687</v>
      </c>
    </row>
    <row r="8560" spans="1:1" x14ac:dyDescent="0.2">
      <c r="A8560" s="143">
        <v>126</v>
      </c>
    </row>
    <row r="8561" spans="1:1" x14ac:dyDescent="0.2">
      <c r="A8561" s="143">
        <v>338</v>
      </c>
    </row>
    <row r="8562" spans="1:1" x14ac:dyDescent="0.2">
      <c r="A8562" s="143">
        <v>89</v>
      </c>
    </row>
    <row r="8563" spans="1:1" x14ac:dyDescent="0.2">
      <c r="A8563" s="143">
        <v>95</v>
      </c>
    </row>
    <row r="8564" spans="1:1" x14ac:dyDescent="0.2">
      <c r="A8564" s="143">
        <v>11</v>
      </c>
    </row>
    <row r="8565" spans="1:1" x14ac:dyDescent="0.2">
      <c r="A8565" s="143">
        <v>93</v>
      </c>
    </row>
    <row r="8566" spans="1:1" x14ac:dyDescent="0.2">
      <c r="A8566" s="143">
        <v>119</v>
      </c>
    </row>
    <row r="8567" spans="1:1" x14ac:dyDescent="0.2">
      <c r="A8567" s="143">
        <v>57</v>
      </c>
    </row>
    <row r="8568" spans="1:1" x14ac:dyDescent="0.2">
      <c r="A8568" s="143">
        <v>250</v>
      </c>
    </row>
    <row r="8569" spans="1:1" x14ac:dyDescent="0.2">
      <c r="A8569" s="143">
        <v>674</v>
      </c>
    </row>
    <row r="8570" spans="1:1" x14ac:dyDescent="0.2">
      <c r="A8570" s="143">
        <v>51</v>
      </c>
    </row>
    <row r="8571" spans="1:1" x14ac:dyDescent="0.2">
      <c r="A8571" s="143">
        <v>266</v>
      </c>
    </row>
    <row r="8572" spans="1:1" x14ac:dyDescent="0.2">
      <c r="A8572" s="143">
        <v>399</v>
      </c>
    </row>
    <row r="8573" spans="1:1" x14ac:dyDescent="0.2">
      <c r="A8573" s="143">
        <v>3144</v>
      </c>
    </row>
    <row r="8574" spans="1:1" x14ac:dyDescent="0.2">
      <c r="A8574" s="143">
        <v>200</v>
      </c>
    </row>
    <row r="8575" spans="1:1" x14ac:dyDescent="0.2">
      <c r="A8575" s="143">
        <v>432</v>
      </c>
    </row>
    <row r="8576" spans="1:1" x14ac:dyDescent="0.2">
      <c r="A8576" s="143">
        <v>2181</v>
      </c>
    </row>
    <row r="8577" spans="1:1" x14ac:dyDescent="0.2">
      <c r="A8577" s="143">
        <v>138</v>
      </c>
    </row>
    <row r="8578" spans="1:1" x14ac:dyDescent="0.2">
      <c r="A8578" s="143">
        <v>215</v>
      </c>
    </row>
    <row r="8579" spans="1:1" x14ac:dyDescent="0.2">
      <c r="A8579" s="143">
        <v>128</v>
      </c>
    </row>
    <row r="8580" spans="1:1" x14ac:dyDescent="0.2">
      <c r="A8580" s="143">
        <v>438</v>
      </c>
    </row>
    <row r="8581" spans="1:1" x14ac:dyDescent="0.2">
      <c r="A8581" s="143">
        <v>492</v>
      </c>
    </row>
    <row r="8582" spans="1:1" x14ac:dyDescent="0.2">
      <c r="A8582" s="143">
        <v>5</v>
      </c>
    </row>
    <row r="8583" spans="1:1" x14ac:dyDescent="0.2">
      <c r="A8583" s="143">
        <v>88</v>
      </c>
    </row>
    <row r="8584" spans="1:1" x14ac:dyDescent="0.2">
      <c r="A8584" s="143">
        <v>140</v>
      </c>
    </row>
    <row r="8585" spans="1:1" x14ac:dyDescent="0.2">
      <c r="A8585" s="143">
        <v>174</v>
      </c>
    </row>
    <row r="8586" spans="1:1" x14ac:dyDescent="0.2">
      <c r="A8586" s="143">
        <v>14</v>
      </c>
    </row>
    <row r="8587" spans="1:1" x14ac:dyDescent="0.2">
      <c r="A8587" s="143">
        <v>137</v>
      </c>
    </row>
    <row r="8588" spans="1:1" x14ac:dyDescent="0.2">
      <c r="A8588" s="143">
        <v>149</v>
      </c>
    </row>
    <row r="8589" spans="1:1" x14ac:dyDescent="0.2">
      <c r="A8589" s="143">
        <v>380</v>
      </c>
    </row>
    <row r="8590" spans="1:1" x14ac:dyDescent="0.2">
      <c r="A8590" s="143">
        <v>765</v>
      </c>
    </row>
    <row r="8591" spans="1:1" x14ac:dyDescent="0.2">
      <c r="A8591" s="143">
        <v>881</v>
      </c>
    </row>
    <row r="8592" spans="1:1" x14ac:dyDescent="0.2">
      <c r="A8592" s="143">
        <v>237</v>
      </c>
    </row>
    <row r="8593" spans="1:1" x14ac:dyDescent="0.2">
      <c r="A8593" s="143">
        <v>257</v>
      </c>
    </row>
    <row r="8594" spans="1:1" x14ac:dyDescent="0.2">
      <c r="A8594" s="143">
        <v>77</v>
      </c>
    </row>
    <row r="8595" spans="1:1" x14ac:dyDescent="0.2">
      <c r="A8595" s="143">
        <v>13</v>
      </c>
    </row>
    <row r="8596" spans="1:1" x14ac:dyDescent="0.2">
      <c r="A8596" s="143">
        <v>266</v>
      </c>
    </row>
    <row r="8597" spans="1:1" x14ac:dyDescent="0.2">
      <c r="A8597" s="143">
        <v>65</v>
      </c>
    </row>
    <row r="8598" spans="1:1" x14ac:dyDescent="0.2">
      <c r="A8598" s="143">
        <v>587</v>
      </c>
    </row>
    <row r="8599" spans="1:1" x14ac:dyDescent="0.2">
      <c r="A8599" s="143">
        <v>136</v>
      </c>
    </row>
    <row r="8600" spans="1:1" x14ac:dyDescent="0.2">
      <c r="A8600" s="143">
        <v>70</v>
      </c>
    </row>
    <row r="8601" spans="1:1" x14ac:dyDescent="0.2">
      <c r="A8601" s="143">
        <v>124</v>
      </c>
    </row>
    <row r="8602" spans="1:1" x14ac:dyDescent="0.2">
      <c r="A8602" s="143">
        <v>95</v>
      </c>
    </row>
    <row r="8603" spans="1:1" x14ac:dyDescent="0.2">
      <c r="A8603" s="143">
        <v>403</v>
      </c>
    </row>
    <row r="8604" spans="1:1" x14ac:dyDescent="0.2">
      <c r="A8604" s="143">
        <v>132</v>
      </c>
    </row>
    <row r="8605" spans="1:1" x14ac:dyDescent="0.2">
      <c r="A8605" s="143">
        <v>223</v>
      </c>
    </row>
    <row r="8606" spans="1:1" x14ac:dyDescent="0.2">
      <c r="A8606" s="143">
        <v>439</v>
      </c>
    </row>
    <row r="8607" spans="1:1" x14ac:dyDescent="0.2">
      <c r="A8607" s="143">
        <v>112</v>
      </c>
    </row>
    <row r="8608" spans="1:1" x14ac:dyDescent="0.2">
      <c r="A8608" s="143">
        <v>73</v>
      </c>
    </row>
    <row r="8609" spans="1:1" x14ac:dyDescent="0.2">
      <c r="A8609" s="143">
        <v>160</v>
      </c>
    </row>
    <row r="8610" spans="1:1" x14ac:dyDescent="0.2">
      <c r="A8610" s="143">
        <v>70</v>
      </c>
    </row>
    <row r="8611" spans="1:1" x14ac:dyDescent="0.2">
      <c r="A8611" s="143">
        <v>519</v>
      </c>
    </row>
    <row r="8612" spans="1:1" x14ac:dyDescent="0.2">
      <c r="A8612" s="143">
        <v>94</v>
      </c>
    </row>
    <row r="8613" spans="1:1" x14ac:dyDescent="0.2">
      <c r="A8613" s="143">
        <v>579</v>
      </c>
    </row>
    <row r="8614" spans="1:1" x14ac:dyDescent="0.2">
      <c r="A8614" s="143">
        <v>81</v>
      </c>
    </row>
    <row r="8615" spans="1:1" x14ac:dyDescent="0.2">
      <c r="A8615" s="143">
        <v>445</v>
      </c>
    </row>
    <row r="8616" spans="1:1" x14ac:dyDescent="0.2">
      <c r="A8616" s="143">
        <v>486</v>
      </c>
    </row>
    <row r="8617" spans="1:1" x14ac:dyDescent="0.2">
      <c r="A8617" s="143">
        <v>86</v>
      </c>
    </row>
    <row r="8618" spans="1:1" x14ac:dyDescent="0.2">
      <c r="A8618" s="143">
        <v>194</v>
      </c>
    </row>
    <row r="8619" spans="1:1" x14ac:dyDescent="0.2">
      <c r="A8619" s="143">
        <v>86</v>
      </c>
    </row>
    <row r="8620" spans="1:1" x14ac:dyDescent="0.2">
      <c r="A8620" s="143">
        <v>380</v>
      </c>
    </row>
    <row r="8621" spans="1:1" x14ac:dyDescent="0.2">
      <c r="A8621" s="143">
        <v>150</v>
      </c>
    </row>
    <row r="8622" spans="1:1" x14ac:dyDescent="0.2">
      <c r="A8622" s="143">
        <v>352</v>
      </c>
    </row>
    <row r="8623" spans="1:1" x14ac:dyDescent="0.2">
      <c r="A8623" s="143">
        <v>30</v>
      </c>
    </row>
    <row r="8624" spans="1:1" x14ac:dyDescent="0.2">
      <c r="A8624" s="143">
        <v>56</v>
      </c>
    </row>
    <row r="8625" spans="1:1" x14ac:dyDescent="0.2">
      <c r="A8625" s="143">
        <v>371</v>
      </c>
    </row>
    <row r="8626" spans="1:1" x14ac:dyDescent="0.2">
      <c r="A8626" s="143">
        <v>11</v>
      </c>
    </row>
    <row r="8627" spans="1:1" x14ac:dyDescent="0.2">
      <c r="A8627" s="143">
        <v>404</v>
      </c>
    </row>
    <row r="8628" spans="1:1" x14ac:dyDescent="0.2">
      <c r="A8628" s="143">
        <v>86</v>
      </c>
    </row>
    <row r="8629" spans="1:1" x14ac:dyDescent="0.2">
      <c r="A8629" s="143">
        <v>17</v>
      </c>
    </row>
    <row r="8630" spans="1:1" x14ac:dyDescent="0.2">
      <c r="A8630" s="143">
        <v>83</v>
      </c>
    </row>
    <row r="8631" spans="1:1" x14ac:dyDescent="0.2">
      <c r="A8631" s="143">
        <v>405</v>
      </c>
    </row>
    <row r="8632" spans="1:1" x14ac:dyDescent="0.2">
      <c r="A8632" s="143">
        <v>96</v>
      </c>
    </row>
    <row r="8633" spans="1:1" x14ac:dyDescent="0.2">
      <c r="A8633" s="143">
        <v>382</v>
      </c>
    </row>
    <row r="8634" spans="1:1" x14ac:dyDescent="0.2">
      <c r="A8634" s="143">
        <v>54</v>
      </c>
    </row>
    <row r="8635" spans="1:1" x14ac:dyDescent="0.2">
      <c r="A8635" s="143">
        <v>94</v>
      </c>
    </row>
    <row r="8636" spans="1:1" x14ac:dyDescent="0.2">
      <c r="A8636" s="143">
        <v>126</v>
      </c>
    </row>
    <row r="8637" spans="1:1" x14ac:dyDescent="0.2">
      <c r="A8637" s="143">
        <v>55</v>
      </c>
    </row>
    <row r="8638" spans="1:1" x14ac:dyDescent="0.2">
      <c r="A8638" s="143">
        <v>78</v>
      </c>
    </row>
    <row r="8639" spans="1:1" x14ac:dyDescent="0.2">
      <c r="A8639" s="143">
        <v>403</v>
      </c>
    </row>
    <row r="8640" spans="1:1" x14ac:dyDescent="0.2">
      <c r="A8640" s="143">
        <v>182</v>
      </c>
    </row>
    <row r="8641" spans="1:1" x14ac:dyDescent="0.2">
      <c r="A8641" s="143">
        <v>33</v>
      </c>
    </row>
    <row r="8642" spans="1:1" x14ac:dyDescent="0.2">
      <c r="A8642" s="143">
        <v>433</v>
      </c>
    </row>
    <row r="8643" spans="1:1" x14ac:dyDescent="0.2">
      <c r="A8643" s="143">
        <v>89</v>
      </c>
    </row>
    <row r="8644" spans="1:1" x14ac:dyDescent="0.2">
      <c r="A8644" s="143">
        <v>985</v>
      </c>
    </row>
    <row r="8645" spans="1:1" x14ac:dyDescent="0.2">
      <c r="A8645" s="143">
        <v>26</v>
      </c>
    </row>
    <row r="8646" spans="1:1" x14ac:dyDescent="0.2">
      <c r="A8646" s="143">
        <v>95</v>
      </c>
    </row>
    <row r="8647" spans="1:1" x14ac:dyDescent="0.2">
      <c r="A8647" s="143">
        <v>58</v>
      </c>
    </row>
    <row r="8648" spans="1:1" x14ac:dyDescent="0.2">
      <c r="A8648" s="143">
        <v>142</v>
      </c>
    </row>
    <row r="8649" spans="1:1" x14ac:dyDescent="0.2">
      <c r="A8649" s="143">
        <v>67</v>
      </c>
    </row>
    <row r="8650" spans="1:1" x14ac:dyDescent="0.2">
      <c r="A8650" s="143">
        <v>212</v>
      </c>
    </row>
    <row r="8651" spans="1:1" x14ac:dyDescent="0.2">
      <c r="A8651" s="143">
        <v>448</v>
      </c>
    </row>
    <row r="8652" spans="1:1" x14ac:dyDescent="0.2">
      <c r="A8652" s="143">
        <v>92</v>
      </c>
    </row>
    <row r="8653" spans="1:1" x14ac:dyDescent="0.2">
      <c r="A8653" s="143">
        <v>62</v>
      </c>
    </row>
    <row r="8654" spans="1:1" x14ac:dyDescent="0.2">
      <c r="A8654" s="143">
        <v>411</v>
      </c>
    </row>
    <row r="8655" spans="1:1" x14ac:dyDescent="0.2">
      <c r="A8655" s="143">
        <v>369</v>
      </c>
    </row>
    <row r="8656" spans="1:1" x14ac:dyDescent="0.2">
      <c r="A8656" s="143">
        <v>34</v>
      </c>
    </row>
    <row r="8657" spans="1:1" x14ac:dyDescent="0.2">
      <c r="A8657" s="143">
        <v>74</v>
      </c>
    </row>
    <row r="8658" spans="1:1" x14ac:dyDescent="0.2">
      <c r="A8658" s="143">
        <v>350</v>
      </c>
    </row>
    <row r="8659" spans="1:1" x14ac:dyDescent="0.2">
      <c r="A8659" s="143">
        <v>112</v>
      </c>
    </row>
    <row r="8660" spans="1:1" x14ac:dyDescent="0.2">
      <c r="A8660" s="143">
        <v>558</v>
      </c>
    </row>
    <row r="8661" spans="1:1" x14ac:dyDescent="0.2">
      <c r="A8661" s="143">
        <v>176</v>
      </c>
    </row>
    <row r="8662" spans="1:1" x14ac:dyDescent="0.2">
      <c r="A8662" s="143">
        <v>211</v>
      </c>
    </row>
    <row r="8663" spans="1:1" x14ac:dyDescent="0.2">
      <c r="A8663" s="143">
        <v>236</v>
      </c>
    </row>
    <row r="8664" spans="1:1" x14ac:dyDescent="0.2">
      <c r="A8664" s="143">
        <v>454</v>
      </c>
    </row>
    <row r="8665" spans="1:1" x14ac:dyDescent="0.2">
      <c r="A8665" s="143">
        <v>108</v>
      </c>
    </row>
    <row r="8666" spans="1:1" x14ac:dyDescent="0.2">
      <c r="A8666" s="143">
        <v>196</v>
      </c>
    </row>
    <row r="8667" spans="1:1" x14ac:dyDescent="0.2">
      <c r="A8667" s="143">
        <v>2</v>
      </c>
    </row>
    <row r="8668" spans="1:1" x14ac:dyDescent="0.2">
      <c r="A8668" s="143">
        <v>191</v>
      </c>
    </row>
    <row r="8669" spans="1:1" x14ac:dyDescent="0.2">
      <c r="A8669" s="143">
        <v>374</v>
      </c>
    </row>
    <row r="8670" spans="1:1" x14ac:dyDescent="0.2">
      <c r="A8670" s="143">
        <v>103</v>
      </c>
    </row>
    <row r="8671" spans="1:1" x14ac:dyDescent="0.2">
      <c r="A8671" s="143">
        <v>470</v>
      </c>
    </row>
    <row r="8672" spans="1:1" x14ac:dyDescent="0.2">
      <c r="A8672" s="143">
        <v>242</v>
      </c>
    </row>
    <row r="8673" spans="1:1" x14ac:dyDescent="0.2">
      <c r="A8673" s="143">
        <v>145</v>
      </c>
    </row>
    <row r="8674" spans="1:1" x14ac:dyDescent="0.2">
      <c r="A8674" s="143">
        <v>2</v>
      </c>
    </row>
    <row r="8675" spans="1:1" x14ac:dyDescent="0.2">
      <c r="A8675" s="143">
        <v>84</v>
      </c>
    </row>
    <row r="8676" spans="1:1" x14ac:dyDescent="0.2">
      <c r="A8676" s="143">
        <v>657</v>
      </c>
    </row>
    <row r="8677" spans="1:1" x14ac:dyDescent="0.2">
      <c r="A8677" s="143">
        <v>430</v>
      </c>
    </row>
    <row r="8678" spans="1:1" x14ac:dyDescent="0.2">
      <c r="A8678" s="143">
        <v>700</v>
      </c>
    </row>
    <row r="8679" spans="1:1" x14ac:dyDescent="0.2">
      <c r="A8679" s="143">
        <v>183</v>
      </c>
    </row>
    <row r="8680" spans="1:1" x14ac:dyDescent="0.2">
      <c r="A8680" s="143">
        <v>50</v>
      </c>
    </row>
    <row r="8681" spans="1:1" x14ac:dyDescent="0.2">
      <c r="A8681" s="143">
        <v>110</v>
      </c>
    </row>
    <row r="8682" spans="1:1" x14ac:dyDescent="0.2">
      <c r="A8682" s="143">
        <v>140</v>
      </c>
    </row>
    <row r="8683" spans="1:1" x14ac:dyDescent="0.2">
      <c r="A8683" s="143">
        <v>99</v>
      </c>
    </row>
    <row r="8684" spans="1:1" x14ac:dyDescent="0.2">
      <c r="A8684" s="143">
        <v>358</v>
      </c>
    </row>
    <row r="8685" spans="1:1" x14ac:dyDescent="0.2">
      <c r="A8685" s="143">
        <v>92</v>
      </c>
    </row>
    <row r="8686" spans="1:1" x14ac:dyDescent="0.2">
      <c r="A8686" s="143">
        <v>74</v>
      </c>
    </row>
    <row r="8687" spans="1:1" x14ac:dyDescent="0.2">
      <c r="A8687" s="143">
        <v>88</v>
      </c>
    </row>
    <row r="8688" spans="1:1" x14ac:dyDescent="0.2">
      <c r="A8688" s="143">
        <v>378</v>
      </c>
    </row>
    <row r="8689" spans="1:1" x14ac:dyDescent="0.2">
      <c r="A8689" s="143">
        <v>76</v>
      </c>
    </row>
    <row r="8690" spans="1:1" x14ac:dyDescent="0.2">
      <c r="A8690" s="143">
        <v>102</v>
      </c>
    </row>
    <row r="8691" spans="1:1" x14ac:dyDescent="0.2">
      <c r="A8691" s="143">
        <v>74</v>
      </c>
    </row>
    <row r="8692" spans="1:1" x14ac:dyDescent="0.2">
      <c r="A8692" s="143">
        <v>82</v>
      </c>
    </row>
    <row r="8693" spans="1:1" x14ac:dyDescent="0.2">
      <c r="A8693" s="143">
        <v>54</v>
      </c>
    </row>
    <row r="8694" spans="1:1" x14ac:dyDescent="0.2">
      <c r="A8694" s="143">
        <v>85</v>
      </c>
    </row>
    <row r="8695" spans="1:1" x14ac:dyDescent="0.2">
      <c r="A8695" s="143">
        <v>68</v>
      </c>
    </row>
    <row r="8696" spans="1:1" x14ac:dyDescent="0.2">
      <c r="A8696" s="143">
        <v>189</v>
      </c>
    </row>
    <row r="8697" spans="1:1" x14ac:dyDescent="0.2">
      <c r="A8697" s="143">
        <v>758</v>
      </c>
    </row>
    <row r="8698" spans="1:1" x14ac:dyDescent="0.2">
      <c r="A8698" s="143">
        <v>167</v>
      </c>
    </row>
    <row r="8699" spans="1:1" x14ac:dyDescent="0.2">
      <c r="A8699" s="143">
        <v>196</v>
      </c>
    </row>
    <row r="8700" spans="1:1" x14ac:dyDescent="0.2">
      <c r="A8700" s="143">
        <v>215</v>
      </c>
    </row>
    <row r="8701" spans="1:1" x14ac:dyDescent="0.2">
      <c r="A8701" s="143">
        <v>409</v>
      </c>
    </row>
    <row r="8702" spans="1:1" x14ac:dyDescent="0.2">
      <c r="A8702" s="143">
        <v>427</v>
      </c>
    </row>
    <row r="8703" spans="1:1" x14ac:dyDescent="0.2">
      <c r="A8703" s="143">
        <v>429</v>
      </c>
    </row>
    <row r="8704" spans="1:1" x14ac:dyDescent="0.2">
      <c r="A8704" s="143">
        <v>69</v>
      </c>
    </row>
    <row r="8705" spans="1:1" x14ac:dyDescent="0.2">
      <c r="A8705" s="143">
        <v>73</v>
      </c>
    </row>
    <row r="8706" spans="1:1" x14ac:dyDescent="0.2">
      <c r="A8706" s="143">
        <v>371</v>
      </c>
    </row>
    <row r="8707" spans="1:1" x14ac:dyDescent="0.2">
      <c r="A8707" s="143">
        <v>140</v>
      </c>
    </row>
    <row r="8708" spans="1:1" x14ac:dyDescent="0.2">
      <c r="A8708" s="143">
        <v>332</v>
      </c>
    </row>
    <row r="8709" spans="1:1" x14ac:dyDescent="0.2">
      <c r="A8709" s="143">
        <v>118</v>
      </c>
    </row>
    <row r="8710" spans="1:1" x14ac:dyDescent="0.2">
      <c r="A8710" s="143">
        <v>139</v>
      </c>
    </row>
    <row r="8711" spans="1:1" x14ac:dyDescent="0.2">
      <c r="A8711" s="143">
        <v>410</v>
      </c>
    </row>
    <row r="8712" spans="1:1" x14ac:dyDescent="0.2">
      <c r="A8712" s="143">
        <v>447</v>
      </c>
    </row>
    <row r="8713" spans="1:1" x14ac:dyDescent="0.2">
      <c r="A8713" s="143">
        <v>683</v>
      </c>
    </row>
    <row r="8714" spans="1:1" x14ac:dyDescent="0.2">
      <c r="A8714" s="143">
        <v>92</v>
      </c>
    </row>
    <row r="8715" spans="1:1" x14ac:dyDescent="0.2">
      <c r="A8715" s="143">
        <v>169</v>
      </c>
    </row>
    <row r="8716" spans="1:1" x14ac:dyDescent="0.2">
      <c r="A8716" s="143">
        <v>207</v>
      </c>
    </row>
    <row r="8717" spans="1:1" x14ac:dyDescent="0.2">
      <c r="A8717" s="143">
        <v>61</v>
      </c>
    </row>
    <row r="8718" spans="1:1" x14ac:dyDescent="0.2">
      <c r="A8718" s="143">
        <v>420</v>
      </c>
    </row>
    <row r="8719" spans="1:1" x14ac:dyDescent="0.2">
      <c r="A8719" s="143">
        <v>76</v>
      </c>
    </row>
    <row r="8720" spans="1:1" x14ac:dyDescent="0.2">
      <c r="A8720" s="143">
        <v>404</v>
      </c>
    </row>
    <row r="8721" spans="1:1" x14ac:dyDescent="0.2">
      <c r="A8721" s="143">
        <v>39</v>
      </c>
    </row>
    <row r="8722" spans="1:1" x14ac:dyDescent="0.2">
      <c r="A8722" s="143">
        <v>98</v>
      </c>
    </row>
    <row r="8723" spans="1:1" x14ac:dyDescent="0.2">
      <c r="A8723" s="143">
        <v>455</v>
      </c>
    </row>
    <row r="8724" spans="1:1" x14ac:dyDescent="0.2">
      <c r="A8724" s="143">
        <v>16</v>
      </c>
    </row>
    <row r="8725" spans="1:1" x14ac:dyDescent="0.2">
      <c r="A8725" s="143">
        <v>359</v>
      </c>
    </row>
    <row r="8726" spans="1:1" x14ac:dyDescent="0.2">
      <c r="A8726" s="143">
        <v>100</v>
      </c>
    </row>
    <row r="8727" spans="1:1" x14ac:dyDescent="0.2">
      <c r="A8727" s="143">
        <v>262</v>
      </c>
    </row>
    <row r="8728" spans="1:1" x14ac:dyDescent="0.2">
      <c r="A8728" s="143">
        <v>2621</v>
      </c>
    </row>
    <row r="8729" spans="1:1" x14ac:dyDescent="0.2">
      <c r="A8729" s="143">
        <v>132</v>
      </c>
    </row>
    <row r="8730" spans="1:1" x14ac:dyDescent="0.2">
      <c r="A8730" s="143">
        <v>23</v>
      </c>
    </row>
    <row r="8731" spans="1:1" x14ac:dyDescent="0.2">
      <c r="A8731" s="143">
        <v>418</v>
      </c>
    </row>
    <row r="8732" spans="1:1" x14ac:dyDescent="0.2">
      <c r="A8732" s="143">
        <v>132</v>
      </c>
    </row>
    <row r="8733" spans="1:1" x14ac:dyDescent="0.2">
      <c r="A8733" s="143">
        <v>68</v>
      </c>
    </row>
    <row r="8734" spans="1:1" x14ac:dyDescent="0.2">
      <c r="A8734" s="143">
        <v>93</v>
      </c>
    </row>
    <row r="8735" spans="1:1" x14ac:dyDescent="0.2">
      <c r="A8735" s="143">
        <v>425</v>
      </c>
    </row>
    <row r="8736" spans="1:1" x14ac:dyDescent="0.2">
      <c r="A8736" s="143">
        <v>88</v>
      </c>
    </row>
    <row r="8737" spans="1:1" x14ac:dyDescent="0.2">
      <c r="A8737" s="143">
        <v>98</v>
      </c>
    </row>
    <row r="8738" spans="1:1" x14ac:dyDescent="0.2">
      <c r="A8738" s="143">
        <v>224</v>
      </c>
    </row>
    <row r="8739" spans="1:1" x14ac:dyDescent="0.2">
      <c r="A8739" s="143">
        <v>170</v>
      </c>
    </row>
    <row r="8740" spans="1:1" x14ac:dyDescent="0.2">
      <c r="A8740" s="143">
        <v>33</v>
      </c>
    </row>
    <row r="8741" spans="1:1" x14ac:dyDescent="0.2">
      <c r="A8741" s="143">
        <v>123</v>
      </c>
    </row>
    <row r="8742" spans="1:1" x14ac:dyDescent="0.2">
      <c r="A8742" s="143">
        <v>98</v>
      </c>
    </row>
    <row r="8743" spans="1:1" x14ac:dyDescent="0.2">
      <c r="A8743" s="143">
        <v>34</v>
      </c>
    </row>
    <row r="8744" spans="1:1" x14ac:dyDescent="0.2">
      <c r="A8744" s="143">
        <v>113</v>
      </c>
    </row>
    <row r="8745" spans="1:1" x14ac:dyDescent="0.2">
      <c r="A8745" s="143">
        <v>160</v>
      </c>
    </row>
    <row r="8746" spans="1:1" x14ac:dyDescent="0.2">
      <c r="A8746" s="143">
        <v>80</v>
      </c>
    </row>
    <row r="8747" spans="1:1" x14ac:dyDescent="0.2">
      <c r="A8747" s="143">
        <v>132</v>
      </c>
    </row>
    <row r="8748" spans="1:1" x14ac:dyDescent="0.2">
      <c r="A8748" s="143">
        <v>170</v>
      </c>
    </row>
    <row r="8749" spans="1:1" x14ac:dyDescent="0.2">
      <c r="A8749" s="143">
        <v>404</v>
      </c>
    </row>
    <row r="8750" spans="1:1" x14ac:dyDescent="0.2">
      <c r="A8750" s="143">
        <v>19</v>
      </c>
    </row>
    <row r="8751" spans="1:1" x14ac:dyDescent="0.2">
      <c r="A8751" s="143">
        <v>66</v>
      </c>
    </row>
    <row r="8752" spans="1:1" x14ac:dyDescent="0.2">
      <c r="A8752" s="143">
        <v>414</v>
      </c>
    </row>
    <row r="8753" spans="1:1" x14ac:dyDescent="0.2">
      <c r="A8753" s="143">
        <v>420</v>
      </c>
    </row>
    <row r="8754" spans="1:1" x14ac:dyDescent="0.2">
      <c r="A8754" s="143">
        <v>1480</v>
      </c>
    </row>
    <row r="8755" spans="1:1" x14ac:dyDescent="0.2">
      <c r="A8755" s="143">
        <v>54</v>
      </c>
    </row>
    <row r="8756" spans="1:1" x14ac:dyDescent="0.2">
      <c r="A8756" s="143">
        <v>79</v>
      </c>
    </row>
    <row r="8757" spans="1:1" x14ac:dyDescent="0.2">
      <c r="A8757" s="143">
        <v>1484</v>
      </c>
    </row>
    <row r="8758" spans="1:1" x14ac:dyDescent="0.2">
      <c r="A8758" s="143">
        <v>13</v>
      </c>
    </row>
    <row r="8759" spans="1:1" x14ac:dyDescent="0.2">
      <c r="A8759" s="143">
        <v>418</v>
      </c>
    </row>
    <row r="8760" spans="1:1" x14ac:dyDescent="0.2">
      <c r="A8760" s="143">
        <v>59</v>
      </c>
    </row>
    <row r="8761" spans="1:1" x14ac:dyDescent="0.2">
      <c r="A8761" s="143">
        <v>91</v>
      </c>
    </row>
    <row r="8762" spans="1:1" x14ac:dyDescent="0.2">
      <c r="A8762" s="143">
        <v>123</v>
      </c>
    </row>
    <row r="8763" spans="1:1" x14ac:dyDescent="0.2">
      <c r="A8763" s="143">
        <v>114</v>
      </c>
    </row>
    <row r="8764" spans="1:1" x14ac:dyDescent="0.2">
      <c r="A8764" s="143">
        <v>42</v>
      </c>
    </row>
    <row r="8765" spans="1:1" x14ac:dyDescent="0.2">
      <c r="A8765" s="143">
        <v>373</v>
      </c>
    </row>
    <row r="8766" spans="1:1" x14ac:dyDescent="0.2">
      <c r="A8766" s="143">
        <v>50</v>
      </c>
    </row>
    <row r="8767" spans="1:1" x14ac:dyDescent="0.2">
      <c r="A8767" s="143">
        <v>148</v>
      </c>
    </row>
    <row r="8768" spans="1:1" x14ac:dyDescent="0.2">
      <c r="A8768" s="143">
        <v>134</v>
      </c>
    </row>
    <row r="8769" spans="1:1" x14ac:dyDescent="0.2">
      <c r="A8769" s="143">
        <v>412</v>
      </c>
    </row>
    <row r="8770" spans="1:1" x14ac:dyDescent="0.2">
      <c r="A8770" s="143">
        <v>440</v>
      </c>
    </row>
    <row r="8771" spans="1:1" x14ac:dyDescent="0.2">
      <c r="A8771" s="143">
        <v>118</v>
      </c>
    </row>
    <row r="8772" spans="1:1" x14ac:dyDescent="0.2">
      <c r="A8772" s="143">
        <v>249</v>
      </c>
    </row>
    <row r="8773" spans="1:1" x14ac:dyDescent="0.2">
      <c r="A8773" s="143">
        <v>99</v>
      </c>
    </row>
    <row r="8774" spans="1:1" x14ac:dyDescent="0.2">
      <c r="A8774" s="143">
        <v>3430</v>
      </c>
    </row>
    <row r="8775" spans="1:1" x14ac:dyDescent="0.2">
      <c r="A8775" s="143">
        <v>89</v>
      </c>
    </row>
    <row r="8776" spans="1:1" x14ac:dyDescent="0.2">
      <c r="A8776" s="143">
        <v>108</v>
      </c>
    </row>
    <row r="8777" spans="1:1" x14ac:dyDescent="0.2">
      <c r="A8777" s="143">
        <v>121</v>
      </c>
    </row>
    <row r="8778" spans="1:1" x14ac:dyDescent="0.2">
      <c r="A8778" s="143">
        <v>366</v>
      </c>
    </row>
    <row r="8779" spans="1:1" x14ac:dyDescent="0.2">
      <c r="A8779" s="143">
        <v>317</v>
      </c>
    </row>
    <row r="8780" spans="1:1" x14ac:dyDescent="0.2">
      <c r="A8780" s="143">
        <v>135</v>
      </c>
    </row>
    <row r="8781" spans="1:1" x14ac:dyDescent="0.2">
      <c r="A8781" s="143">
        <v>40</v>
      </c>
    </row>
    <row r="8782" spans="1:1" x14ac:dyDescent="0.2">
      <c r="A8782" s="143">
        <v>159</v>
      </c>
    </row>
    <row r="8783" spans="1:1" x14ac:dyDescent="0.2">
      <c r="A8783" s="143">
        <v>204</v>
      </c>
    </row>
    <row r="8784" spans="1:1" x14ac:dyDescent="0.2">
      <c r="A8784" s="143">
        <v>25</v>
      </c>
    </row>
    <row r="8785" spans="1:1" x14ac:dyDescent="0.2">
      <c r="A8785" s="143">
        <v>92</v>
      </c>
    </row>
    <row r="8786" spans="1:1" x14ac:dyDescent="0.2">
      <c r="A8786" s="143">
        <v>122</v>
      </c>
    </row>
    <row r="8787" spans="1:1" x14ac:dyDescent="0.2">
      <c r="A8787" s="143">
        <v>50</v>
      </c>
    </row>
    <row r="8788" spans="1:1" x14ac:dyDescent="0.2">
      <c r="A8788" s="143">
        <v>353</v>
      </c>
    </row>
    <row r="8789" spans="1:1" x14ac:dyDescent="0.2">
      <c r="A8789" s="143">
        <v>446</v>
      </c>
    </row>
    <row r="8790" spans="1:1" x14ac:dyDescent="0.2">
      <c r="A8790" s="143">
        <v>2369</v>
      </c>
    </row>
    <row r="8791" spans="1:1" x14ac:dyDescent="0.2">
      <c r="A8791" s="143">
        <v>448</v>
      </c>
    </row>
    <row r="8792" spans="1:1" x14ac:dyDescent="0.2">
      <c r="A8792" s="143">
        <v>413</v>
      </c>
    </row>
    <row r="8793" spans="1:1" x14ac:dyDescent="0.2">
      <c r="A8793" s="143">
        <v>177</v>
      </c>
    </row>
    <row r="8794" spans="1:1" x14ac:dyDescent="0.2">
      <c r="A8794" s="143">
        <v>321</v>
      </c>
    </row>
    <row r="8795" spans="1:1" x14ac:dyDescent="0.2">
      <c r="A8795" s="143">
        <v>451</v>
      </c>
    </row>
    <row r="8796" spans="1:1" x14ac:dyDescent="0.2">
      <c r="A8796" s="143">
        <v>105</v>
      </c>
    </row>
    <row r="8797" spans="1:1" x14ac:dyDescent="0.2">
      <c r="A8797" s="143">
        <v>98</v>
      </c>
    </row>
    <row r="8798" spans="1:1" x14ac:dyDescent="0.2">
      <c r="A8798" s="143">
        <v>118</v>
      </c>
    </row>
    <row r="8799" spans="1:1" x14ac:dyDescent="0.2">
      <c r="A8799" s="143">
        <v>442</v>
      </c>
    </row>
    <row r="8800" spans="1:1" x14ac:dyDescent="0.2">
      <c r="A8800" s="143">
        <v>136</v>
      </c>
    </row>
    <row r="8801" spans="1:1" x14ac:dyDescent="0.2">
      <c r="A8801" s="143">
        <v>104</v>
      </c>
    </row>
    <row r="8802" spans="1:1" x14ac:dyDescent="0.2">
      <c r="A8802" s="143">
        <v>12</v>
      </c>
    </row>
    <row r="8803" spans="1:1" x14ac:dyDescent="0.2">
      <c r="A8803" s="143">
        <v>43</v>
      </c>
    </row>
    <row r="8804" spans="1:1" x14ac:dyDescent="0.2">
      <c r="A8804" s="143">
        <v>473</v>
      </c>
    </row>
    <row r="8805" spans="1:1" x14ac:dyDescent="0.2">
      <c r="A8805" s="143">
        <v>2</v>
      </c>
    </row>
    <row r="8806" spans="1:1" x14ac:dyDescent="0.2">
      <c r="A8806" s="143">
        <v>23</v>
      </c>
    </row>
    <row r="8807" spans="1:1" x14ac:dyDescent="0.2">
      <c r="A8807" s="143">
        <v>46</v>
      </c>
    </row>
    <row r="8808" spans="1:1" x14ac:dyDescent="0.2">
      <c r="A8808" s="143">
        <v>80</v>
      </c>
    </row>
    <row r="8809" spans="1:1" x14ac:dyDescent="0.2">
      <c r="A8809" s="143">
        <v>582</v>
      </c>
    </row>
    <row r="8810" spans="1:1" x14ac:dyDescent="0.2">
      <c r="A8810" s="143">
        <v>3006</v>
      </c>
    </row>
    <row r="8811" spans="1:1" x14ac:dyDescent="0.2">
      <c r="A8811" s="143">
        <v>76</v>
      </c>
    </row>
    <row r="8812" spans="1:1" x14ac:dyDescent="0.2">
      <c r="A8812" s="143">
        <v>151</v>
      </c>
    </row>
    <row r="8813" spans="1:1" x14ac:dyDescent="0.2">
      <c r="A8813" s="143">
        <v>400</v>
      </c>
    </row>
    <row r="8814" spans="1:1" x14ac:dyDescent="0.2">
      <c r="A8814" s="143">
        <v>110</v>
      </c>
    </row>
    <row r="8815" spans="1:1" x14ac:dyDescent="0.2">
      <c r="A8815" s="143">
        <v>447</v>
      </c>
    </row>
    <row r="8816" spans="1:1" x14ac:dyDescent="0.2">
      <c r="A8816" s="143">
        <v>85</v>
      </c>
    </row>
    <row r="8817" spans="1:1" x14ac:dyDescent="0.2">
      <c r="A8817" s="143">
        <v>130</v>
      </c>
    </row>
    <row r="8818" spans="1:1" x14ac:dyDescent="0.2">
      <c r="A8818" s="143">
        <v>260</v>
      </c>
    </row>
    <row r="8819" spans="1:1" x14ac:dyDescent="0.2">
      <c r="A8819" s="143">
        <v>75</v>
      </c>
    </row>
    <row r="8820" spans="1:1" x14ac:dyDescent="0.2">
      <c r="A8820" s="143">
        <v>443</v>
      </c>
    </row>
    <row r="8821" spans="1:1" x14ac:dyDescent="0.2">
      <c r="A8821" s="143">
        <v>74</v>
      </c>
    </row>
    <row r="8822" spans="1:1" x14ac:dyDescent="0.2">
      <c r="A8822" s="143">
        <v>240</v>
      </c>
    </row>
    <row r="8823" spans="1:1" x14ac:dyDescent="0.2">
      <c r="A8823" s="143">
        <v>457</v>
      </c>
    </row>
    <row r="8824" spans="1:1" x14ac:dyDescent="0.2">
      <c r="A8824" s="143">
        <v>9</v>
      </c>
    </row>
    <row r="8825" spans="1:1" x14ac:dyDescent="0.2">
      <c r="A8825" s="143">
        <v>3</v>
      </c>
    </row>
    <row r="8826" spans="1:1" x14ac:dyDescent="0.2">
      <c r="A8826" s="143">
        <v>830</v>
      </c>
    </row>
    <row r="8827" spans="1:1" x14ac:dyDescent="0.2">
      <c r="A8827" s="143">
        <v>77</v>
      </c>
    </row>
    <row r="8828" spans="1:1" x14ac:dyDescent="0.2">
      <c r="A8828" s="143">
        <v>163</v>
      </c>
    </row>
    <row r="8829" spans="1:1" x14ac:dyDescent="0.2">
      <c r="A8829" s="143">
        <v>25</v>
      </c>
    </row>
    <row r="8830" spans="1:1" x14ac:dyDescent="0.2">
      <c r="A8830" s="143">
        <v>34</v>
      </c>
    </row>
    <row r="8831" spans="1:1" x14ac:dyDescent="0.2">
      <c r="A8831" s="143">
        <v>42</v>
      </c>
    </row>
    <row r="8832" spans="1:1" x14ac:dyDescent="0.2">
      <c r="A8832" s="143">
        <v>335</v>
      </c>
    </row>
    <row r="8833" spans="1:1" x14ac:dyDescent="0.2">
      <c r="A8833" s="143">
        <v>454</v>
      </c>
    </row>
    <row r="8834" spans="1:1" x14ac:dyDescent="0.2">
      <c r="A8834" s="143">
        <v>59</v>
      </c>
    </row>
    <row r="8835" spans="1:1" x14ac:dyDescent="0.2">
      <c r="A8835" s="143">
        <v>50</v>
      </c>
    </row>
    <row r="8836" spans="1:1" x14ac:dyDescent="0.2">
      <c r="A8836" s="143">
        <v>58</v>
      </c>
    </row>
    <row r="8837" spans="1:1" x14ac:dyDescent="0.2">
      <c r="A8837" s="143">
        <v>63</v>
      </c>
    </row>
    <row r="8838" spans="1:1" x14ac:dyDescent="0.2">
      <c r="A8838" s="143">
        <v>1454</v>
      </c>
    </row>
    <row r="8839" spans="1:1" x14ac:dyDescent="0.2">
      <c r="A8839" s="143">
        <v>22</v>
      </c>
    </row>
    <row r="8840" spans="1:1" x14ac:dyDescent="0.2">
      <c r="A8840" s="143">
        <v>262</v>
      </c>
    </row>
    <row r="8841" spans="1:1" x14ac:dyDescent="0.2">
      <c r="A8841" s="143">
        <v>78</v>
      </c>
    </row>
    <row r="8842" spans="1:1" x14ac:dyDescent="0.2">
      <c r="A8842" s="143">
        <v>84</v>
      </c>
    </row>
    <row r="8843" spans="1:1" x14ac:dyDescent="0.2">
      <c r="A8843" s="143">
        <v>112</v>
      </c>
    </row>
    <row r="8844" spans="1:1" x14ac:dyDescent="0.2">
      <c r="A8844" s="143">
        <v>2</v>
      </c>
    </row>
    <row r="8845" spans="1:1" x14ac:dyDescent="0.2">
      <c r="A8845" s="143">
        <v>12</v>
      </c>
    </row>
    <row r="8846" spans="1:1" x14ac:dyDescent="0.2">
      <c r="A8846" s="143">
        <v>81</v>
      </c>
    </row>
    <row r="8847" spans="1:1" x14ac:dyDescent="0.2">
      <c r="A8847" s="143">
        <v>127</v>
      </c>
    </row>
    <row r="8848" spans="1:1" x14ac:dyDescent="0.2">
      <c r="A8848" s="143">
        <v>458</v>
      </c>
    </row>
    <row r="8849" spans="1:1" x14ac:dyDescent="0.2">
      <c r="A8849" s="143">
        <v>69</v>
      </c>
    </row>
    <row r="8850" spans="1:1" x14ac:dyDescent="0.2">
      <c r="A8850" s="143">
        <v>116</v>
      </c>
    </row>
    <row r="8851" spans="1:1" x14ac:dyDescent="0.2">
      <c r="A8851" s="143">
        <v>243</v>
      </c>
    </row>
    <row r="8852" spans="1:1" x14ac:dyDescent="0.2">
      <c r="A8852" s="143">
        <v>415</v>
      </c>
    </row>
    <row r="8853" spans="1:1" x14ac:dyDescent="0.2">
      <c r="A8853" s="143">
        <v>27</v>
      </c>
    </row>
    <row r="8854" spans="1:1" x14ac:dyDescent="0.2">
      <c r="A8854" s="143">
        <v>435</v>
      </c>
    </row>
    <row r="8855" spans="1:1" x14ac:dyDescent="0.2">
      <c r="A8855" s="143">
        <v>115</v>
      </c>
    </row>
    <row r="8856" spans="1:1" x14ac:dyDescent="0.2">
      <c r="A8856" s="143">
        <v>318</v>
      </c>
    </row>
    <row r="8857" spans="1:1" x14ac:dyDescent="0.2">
      <c r="A8857" s="143">
        <v>498</v>
      </c>
    </row>
    <row r="8858" spans="1:1" x14ac:dyDescent="0.2">
      <c r="A8858" s="143">
        <v>4</v>
      </c>
    </row>
    <row r="8859" spans="1:1" x14ac:dyDescent="0.2">
      <c r="A8859" s="143">
        <v>63</v>
      </c>
    </row>
    <row r="8860" spans="1:1" x14ac:dyDescent="0.2">
      <c r="A8860" s="143">
        <v>74</v>
      </c>
    </row>
    <row r="8861" spans="1:1" x14ac:dyDescent="0.2">
      <c r="A8861" s="143">
        <v>432</v>
      </c>
    </row>
    <row r="8862" spans="1:1" x14ac:dyDescent="0.2">
      <c r="A8862" s="143">
        <v>36</v>
      </c>
    </row>
    <row r="8863" spans="1:1" x14ac:dyDescent="0.2">
      <c r="A8863" s="143">
        <v>169</v>
      </c>
    </row>
    <row r="8864" spans="1:1" x14ac:dyDescent="0.2">
      <c r="A8864" s="143">
        <v>691</v>
      </c>
    </row>
    <row r="8865" spans="1:1" x14ac:dyDescent="0.2">
      <c r="A8865" s="143">
        <v>473</v>
      </c>
    </row>
    <row r="8866" spans="1:1" x14ac:dyDescent="0.2">
      <c r="A8866" s="143">
        <v>373</v>
      </c>
    </row>
    <row r="8867" spans="1:1" x14ac:dyDescent="0.2">
      <c r="A8867" s="143">
        <v>57</v>
      </c>
    </row>
    <row r="8868" spans="1:1" x14ac:dyDescent="0.2">
      <c r="A8868" s="143">
        <v>79</v>
      </c>
    </row>
    <row r="8869" spans="1:1" x14ac:dyDescent="0.2">
      <c r="A8869" s="143">
        <v>62</v>
      </c>
    </row>
    <row r="8870" spans="1:1" x14ac:dyDescent="0.2">
      <c r="A8870" s="143">
        <v>120</v>
      </c>
    </row>
    <row r="8871" spans="1:1" x14ac:dyDescent="0.2">
      <c r="A8871" s="143">
        <v>81</v>
      </c>
    </row>
    <row r="8872" spans="1:1" x14ac:dyDescent="0.2">
      <c r="A8872" s="143">
        <v>85</v>
      </c>
    </row>
    <row r="8873" spans="1:1" x14ac:dyDescent="0.2">
      <c r="A8873" s="143">
        <v>68</v>
      </c>
    </row>
    <row r="8874" spans="1:1" x14ac:dyDescent="0.2">
      <c r="A8874" s="143">
        <v>110</v>
      </c>
    </row>
    <row r="8875" spans="1:1" x14ac:dyDescent="0.2">
      <c r="A8875" s="143">
        <v>424</v>
      </c>
    </row>
    <row r="8876" spans="1:1" x14ac:dyDescent="0.2">
      <c r="A8876" s="143">
        <v>436</v>
      </c>
    </row>
    <row r="8877" spans="1:1" x14ac:dyDescent="0.2">
      <c r="A8877" s="143">
        <v>23</v>
      </c>
    </row>
    <row r="8878" spans="1:1" x14ac:dyDescent="0.2">
      <c r="A8878" s="143">
        <v>158</v>
      </c>
    </row>
    <row r="8879" spans="1:1" x14ac:dyDescent="0.2">
      <c r="A8879" s="143">
        <v>428</v>
      </c>
    </row>
    <row r="8880" spans="1:1" x14ac:dyDescent="0.2">
      <c r="A8880" s="143">
        <v>428</v>
      </c>
    </row>
    <row r="8881" spans="1:1" x14ac:dyDescent="0.2">
      <c r="A8881" s="143">
        <v>138</v>
      </c>
    </row>
    <row r="8882" spans="1:1" x14ac:dyDescent="0.2">
      <c r="A8882" s="143">
        <v>448</v>
      </c>
    </row>
    <row r="8883" spans="1:1" x14ac:dyDescent="0.2">
      <c r="A8883" s="143">
        <v>157</v>
      </c>
    </row>
    <row r="8884" spans="1:1" x14ac:dyDescent="0.2">
      <c r="A8884" s="143">
        <v>422</v>
      </c>
    </row>
    <row r="8885" spans="1:1" x14ac:dyDescent="0.2">
      <c r="A8885" s="143">
        <v>66</v>
      </c>
    </row>
    <row r="8886" spans="1:1" x14ac:dyDescent="0.2">
      <c r="A8886" s="143">
        <v>77</v>
      </c>
    </row>
    <row r="8887" spans="1:1" x14ac:dyDescent="0.2">
      <c r="A8887" s="143">
        <v>131</v>
      </c>
    </row>
    <row r="8888" spans="1:1" x14ac:dyDescent="0.2">
      <c r="A8888" s="143">
        <v>201</v>
      </c>
    </row>
    <row r="8889" spans="1:1" x14ac:dyDescent="0.2">
      <c r="A8889" s="143">
        <v>214</v>
      </c>
    </row>
    <row r="8890" spans="1:1" x14ac:dyDescent="0.2">
      <c r="A8890" s="143">
        <v>60</v>
      </c>
    </row>
    <row r="8891" spans="1:1" x14ac:dyDescent="0.2">
      <c r="A8891" s="143">
        <v>204</v>
      </c>
    </row>
    <row r="8892" spans="1:1" x14ac:dyDescent="0.2">
      <c r="A8892" s="143">
        <v>449</v>
      </c>
    </row>
    <row r="8893" spans="1:1" x14ac:dyDescent="0.2">
      <c r="A8893" s="143">
        <v>3846</v>
      </c>
    </row>
    <row r="8894" spans="1:1" x14ac:dyDescent="0.2">
      <c r="A8894" s="143">
        <v>54</v>
      </c>
    </row>
    <row r="8895" spans="1:1" x14ac:dyDescent="0.2">
      <c r="A8895" s="143">
        <v>79</v>
      </c>
    </row>
    <row r="8896" spans="1:1" x14ac:dyDescent="0.2">
      <c r="A8896" s="143">
        <v>179</v>
      </c>
    </row>
    <row r="8897" spans="1:1" x14ac:dyDescent="0.2">
      <c r="A8897" s="143">
        <v>78</v>
      </c>
    </row>
    <row r="8898" spans="1:1" x14ac:dyDescent="0.2">
      <c r="A8898" s="143">
        <v>251</v>
      </c>
    </row>
    <row r="8899" spans="1:1" x14ac:dyDescent="0.2">
      <c r="A8899" s="143">
        <v>430</v>
      </c>
    </row>
    <row r="8900" spans="1:1" x14ac:dyDescent="0.2">
      <c r="A8900" s="143">
        <v>44</v>
      </c>
    </row>
    <row r="8901" spans="1:1" x14ac:dyDescent="0.2">
      <c r="A8901" s="143">
        <v>363</v>
      </c>
    </row>
    <row r="8902" spans="1:1" x14ac:dyDescent="0.2">
      <c r="A8902" s="143">
        <v>73</v>
      </c>
    </row>
    <row r="8903" spans="1:1" x14ac:dyDescent="0.2">
      <c r="A8903" s="143">
        <v>93</v>
      </c>
    </row>
    <row r="8904" spans="1:1" x14ac:dyDescent="0.2">
      <c r="A8904" s="143">
        <v>120</v>
      </c>
    </row>
    <row r="8905" spans="1:1" x14ac:dyDescent="0.2">
      <c r="A8905" s="143">
        <v>14</v>
      </c>
    </row>
    <row r="8906" spans="1:1" x14ac:dyDescent="0.2">
      <c r="A8906" s="143">
        <v>52</v>
      </c>
    </row>
    <row r="8907" spans="1:1" x14ac:dyDescent="0.2">
      <c r="A8907" s="143">
        <v>425</v>
      </c>
    </row>
    <row r="8908" spans="1:1" x14ac:dyDescent="0.2">
      <c r="A8908" s="143">
        <v>84</v>
      </c>
    </row>
    <row r="8909" spans="1:1" x14ac:dyDescent="0.2">
      <c r="A8909" s="143">
        <v>421</v>
      </c>
    </row>
    <row r="8910" spans="1:1" x14ac:dyDescent="0.2">
      <c r="A8910" s="143">
        <v>146</v>
      </c>
    </row>
    <row r="8911" spans="1:1" x14ac:dyDescent="0.2">
      <c r="A8911" s="143">
        <v>376</v>
      </c>
    </row>
    <row r="8912" spans="1:1" x14ac:dyDescent="0.2">
      <c r="A8912" s="143">
        <v>84</v>
      </c>
    </row>
    <row r="8913" spans="1:1" x14ac:dyDescent="0.2">
      <c r="A8913" s="143">
        <v>120</v>
      </c>
    </row>
    <row r="8914" spans="1:1" x14ac:dyDescent="0.2">
      <c r="A8914" s="143">
        <v>121</v>
      </c>
    </row>
    <row r="8915" spans="1:1" x14ac:dyDescent="0.2">
      <c r="A8915" s="143">
        <v>152</v>
      </c>
    </row>
    <row r="8916" spans="1:1" x14ac:dyDescent="0.2">
      <c r="A8916" s="143">
        <v>443</v>
      </c>
    </row>
    <row r="8917" spans="1:1" x14ac:dyDescent="0.2">
      <c r="A8917" s="143">
        <v>647</v>
      </c>
    </row>
    <row r="8918" spans="1:1" x14ac:dyDescent="0.2">
      <c r="A8918" s="143">
        <v>50</v>
      </c>
    </row>
    <row r="8919" spans="1:1" x14ac:dyDescent="0.2">
      <c r="A8919" s="143">
        <v>12</v>
      </c>
    </row>
    <row r="8920" spans="1:1" x14ac:dyDescent="0.2">
      <c r="A8920" s="143">
        <v>35</v>
      </c>
    </row>
    <row r="8921" spans="1:1" x14ac:dyDescent="0.2">
      <c r="A8921" s="143">
        <v>144</v>
      </c>
    </row>
    <row r="8922" spans="1:1" x14ac:dyDescent="0.2">
      <c r="A8922" s="143">
        <v>3747</v>
      </c>
    </row>
    <row r="8923" spans="1:1" x14ac:dyDescent="0.2">
      <c r="A8923" s="143">
        <v>73</v>
      </c>
    </row>
    <row r="8924" spans="1:1" x14ac:dyDescent="0.2">
      <c r="A8924" s="143">
        <v>97</v>
      </c>
    </row>
    <row r="8925" spans="1:1" x14ac:dyDescent="0.2">
      <c r="A8925" s="143">
        <v>116</v>
      </c>
    </row>
    <row r="8926" spans="1:1" x14ac:dyDescent="0.2">
      <c r="A8926" s="143">
        <v>154</v>
      </c>
    </row>
    <row r="8927" spans="1:1" x14ac:dyDescent="0.2">
      <c r="A8927" s="143">
        <v>795</v>
      </c>
    </row>
    <row r="8928" spans="1:1" x14ac:dyDescent="0.2">
      <c r="A8928" s="143">
        <v>22</v>
      </c>
    </row>
    <row r="8929" spans="1:1" x14ac:dyDescent="0.2">
      <c r="A8929" s="143">
        <v>66</v>
      </c>
    </row>
    <row r="8930" spans="1:1" x14ac:dyDescent="0.2">
      <c r="A8930" s="143">
        <v>173</v>
      </c>
    </row>
    <row r="8931" spans="1:1" x14ac:dyDescent="0.2">
      <c r="A8931" s="143">
        <v>93</v>
      </c>
    </row>
    <row r="8932" spans="1:1" x14ac:dyDescent="0.2">
      <c r="A8932" s="143">
        <v>107</v>
      </c>
    </row>
    <row r="8933" spans="1:1" x14ac:dyDescent="0.2">
      <c r="A8933" s="143">
        <v>438</v>
      </c>
    </row>
    <row r="8934" spans="1:1" x14ac:dyDescent="0.2">
      <c r="A8934" s="143">
        <v>3135</v>
      </c>
    </row>
    <row r="8935" spans="1:1" x14ac:dyDescent="0.2">
      <c r="A8935" s="143">
        <v>259</v>
      </c>
    </row>
    <row r="8936" spans="1:1" x14ac:dyDescent="0.2">
      <c r="A8936" s="143">
        <v>422</v>
      </c>
    </row>
    <row r="8937" spans="1:1" x14ac:dyDescent="0.2">
      <c r="A8937" s="143">
        <v>447</v>
      </c>
    </row>
    <row r="8938" spans="1:1" x14ac:dyDescent="0.2">
      <c r="A8938" s="143">
        <v>1364</v>
      </c>
    </row>
    <row r="8939" spans="1:1" x14ac:dyDescent="0.2">
      <c r="A8939" s="143">
        <v>45</v>
      </c>
    </row>
    <row r="8940" spans="1:1" x14ac:dyDescent="0.2">
      <c r="A8940" s="143">
        <v>70</v>
      </c>
    </row>
    <row r="8941" spans="1:1" x14ac:dyDescent="0.2">
      <c r="A8941" s="143">
        <v>431</v>
      </c>
    </row>
    <row r="8942" spans="1:1" x14ac:dyDescent="0.2">
      <c r="A8942" s="143">
        <v>419</v>
      </c>
    </row>
    <row r="8943" spans="1:1" x14ac:dyDescent="0.2">
      <c r="A8943" s="143">
        <v>116</v>
      </c>
    </row>
    <row r="8944" spans="1:1" x14ac:dyDescent="0.2">
      <c r="A8944" s="143">
        <v>62</v>
      </c>
    </row>
    <row r="8945" spans="1:1" x14ac:dyDescent="0.2">
      <c r="A8945" s="143">
        <v>276</v>
      </c>
    </row>
    <row r="8946" spans="1:1" x14ac:dyDescent="0.2">
      <c r="A8946" s="143">
        <v>392</v>
      </c>
    </row>
    <row r="8947" spans="1:1" x14ac:dyDescent="0.2">
      <c r="A8947" s="143">
        <v>390</v>
      </c>
    </row>
    <row r="8948" spans="1:1" x14ac:dyDescent="0.2">
      <c r="A8948" s="143">
        <v>155</v>
      </c>
    </row>
    <row r="8949" spans="1:1" x14ac:dyDescent="0.2">
      <c r="A8949" s="143">
        <v>15</v>
      </c>
    </row>
    <row r="8950" spans="1:1" x14ac:dyDescent="0.2">
      <c r="A8950" s="143">
        <v>15</v>
      </c>
    </row>
    <row r="8951" spans="1:1" x14ac:dyDescent="0.2">
      <c r="A8951" s="143">
        <v>249</v>
      </c>
    </row>
    <row r="8952" spans="1:1" x14ac:dyDescent="0.2">
      <c r="A8952" s="143">
        <v>98</v>
      </c>
    </row>
    <row r="8953" spans="1:1" x14ac:dyDescent="0.2">
      <c r="A8953" s="143">
        <v>317</v>
      </c>
    </row>
    <row r="8954" spans="1:1" x14ac:dyDescent="0.2">
      <c r="A8954" s="143">
        <v>44</v>
      </c>
    </row>
    <row r="8955" spans="1:1" x14ac:dyDescent="0.2">
      <c r="A8955" s="143">
        <v>411</v>
      </c>
    </row>
    <row r="8956" spans="1:1" x14ac:dyDescent="0.2">
      <c r="A8956" s="143">
        <v>420</v>
      </c>
    </row>
    <row r="8957" spans="1:1" x14ac:dyDescent="0.2">
      <c r="A8957" s="143">
        <v>88</v>
      </c>
    </row>
    <row r="8958" spans="1:1" x14ac:dyDescent="0.2">
      <c r="A8958" s="143">
        <v>126</v>
      </c>
    </row>
    <row r="8959" spans="1:1" x14ac:dyDescent="0.2">
      <c r="A8959" s="143">
        <v>38</v>
      </c>
    </row>
    <row r="8960" spans="1:1" x14ac:dyDescent="0.2">
      <c r="A8960" s="143">
        <v>40</v>
      </c>
    </row>
    <row r="8961" spans="1:1" x14ac:dyDescent="0.2">
      <c r="A8961" s="143">
        <v>44</v>
      </c>
    </row>
    <row r="8962" spans="1:1" x14ac:dyDescent="0.2">
      <c r="A8962" s="143">
        <v>137</v>
      </c>
    </row>
    <row r="8963" spans="1:1" x14ac:dyDescent="0.2">
      <c r="A8963" s="143">
        <v>420</v>
      </c>
    </row>
    <row r="8964" spans="1:1" x14ac:dyDescent="0.2">
      <c r="A8964" s="143">
        <v>50</v>
      </c>
    </row>
    <row r="8965" spans="1:1" x14ac:dyDescent="0.2">
      <c r="A8965" s="143">
        <v>54</v>
      </c>
    </row>
    <row r="8966" spans="1:1" x14ac:dyDescent="0.2">
      <c r="A8966" s="143">
        <v>248</v>
      </c>
    </row>
    <row r="8967" spans="1:1" x14ac:dyDescent="0.2">
      <c r="A8967" s="143">
        <v>198</v>
      </c>
    </row>
    <row r="8968" spans="1:1" x14ac:dyDescent="0.2">
      <c r="A8968" s="143">
        <v>81</v>
      </c>
    </row>
    <row r="8969" spans="1:1" x14ac:dyDescent="0.2">
      <c r="A8969" s="143">
        <v>101</v>
      </c>
    </row>
    <row r="8970" spans="1:1" x14ac:dyDescent="0.2">
      <c r="A8970" s="143">
        <v>154</v>
      </c>
    </row>
    <row r="8971" spans="1:1" x14ac:dyDescent="0.2">
      <c r="A8971" s="143">
        <v>96</v>
      </c>
    </row>
    <row r="8972" spans="1:1" x14ac:dyDescent="0.2">
      <c r="A8972" s="143">
        <v>403</v>
      </c>
    </row>
    <row r="8973" spans="1:1" x14ac:dyDescent="0.2">
      <c r="A8973" s="143">
        <v>78</v>
      </c>
    </row>
    <row r="8974" spans="1:1" x14ac:dyDescent="0.2">
      <c r="A8974" s="143">
        <v>480</v>
      </c>
    </row>
    <row r="8975" spans="1:1" x14ac:dyDescent="0.2">
      <c r="A8975" s="143">
        <v>300</v>
      </c>
    </row>
    <row r="8976" spans="1:1" x14ac:dyDescent="0.2">
      <c r="A8976" s="143">
        <v>360</v>
      </c>
    </row>
    <row r="8977" spans="1:1" x14ac:dyDescent="0.2">
      <c r="A8977" s="143">
        <v>5</v>
      </c>
    </row>
    <row r="8978" spans="1:1" x14ac:dyDescent="0.2">
      <c r="A8978" s="143">
        <v>127</v>
      </c>
    </row>
    <row r="8979" spans="1:1" x14ac:dyDescent="0.2">
      <c r="A8979" s="143">
        <v>3</v>
      </c>
    </row>
    <row r="8980" spans="1:1" x14ac:dyDescent="0.2">
      <c r="A8980" s="143">
        <v>301</v>
      </c>
    </row>
    <row r="8981" spans="1:1" x14ac:dyDescent="0.2">
      <c r="A8981" s="143">
        <v>445</v>
      </c>
    </row>
    <row r="8982" spans="1:1" x14ac:dyDescent="0.2">
      <c r="A8982" s="143">
        <v>63</v>
      </c>
    </row>
    <row r="8983" spans="1:1" x14ac:dyDescent="0.2">
      <c r="A8983" s="143">
        <v>100</v>
      </c>
    </row>
    <row r="8984" spans="1:1" x14ac:dyDescent="0.2">
      <c r="A8984" s="143">
        <v>403</v>
      </c>
    </row>
    <row r="8985" spans="1:1" x14ac:dyDescent="0.2">
      <c r="A8985" s="143">
        <v>3</v>
      </c>
    </row>
    <row r="8986" spans="1:1" x14ac:dyDescent="0.2">
      <c r="A8986" s="143">
        <v>92</v>
      </c>
    </row>
    <row r="8987" spans="1:1" x14ac:dyDescent="0.2">
      <c r="A8987" s="143">
        <v>28</v>
      </c>
    </row>
    <row r="8988" spans="1:1" x14ac:dyDescent="0.2">
      <c r="A8988" s="143">
        <v>179</v>
      </c>
    </row>
    <row r="8989" spans="1:1" x14ac:dyDescent="0.2">
      <c r="A8989" s="143">
        <v>357</v>
      </c>
    </row>
    <row r="8990" spans="1:1" x14ac:dyDescent="0.2">
      <c r="A8990" s="143">
        <v>384</v>
      </c>
    </row>
    <row r="8991" spans="1:1" x14ac:dyDescent="0.2">
      <c r="A8991" s="143">
        <v>146</v>
      </c>
    </row>
    <row r="8992" spans="1:1" x14ac:dyDescent="0.2">
      <c r="A8992" s="143">
        <v>1408</v>
      </c>
    </row>
    <row r="8993" spans="1:1" x14ac:dyDescent="0.2">
      <c r="A8993" s="143">
        <v>126</v>
      </c>
    </row>
    <row r="8994" spans="1:1" x14ac:dyDescent="0.2">
      <c r="A8994" s="143">
        <v>58</v>
      </c>
    </row>
    <row r="8995" spans="1:1" x14ac:dyDescent="0.2">
      <c r="A8995" s="143">
        <v>129</v>
      </c>
    </row>
    <row r="8996" spans="1:1" x14ac:dyDescent="0.2">
      <c r="A8996" s="143">
        <v>140</v>
      </c>
    </row>
    <row r="8997" spans="1:1" x14ac:dyDescent="0.2">
      <c r="A8997" s="143">
        <v>400</v>
      </c>
    </row>
    <row r="8998" spans="1:1" x14ac:dyDescent="0.2">
      <c r="A8998" s="143">
        <v>100</v>
      </c>
    </row>
    <row r="8999" spans="1:1" x14ac:dyDescent="0.2">
      <c r="A8999" s="143">
        <v>51</v>
      </c>
    </row>
    <row r="9000" spans="1:1" x14ac:dyDescent="0.2">
      <c r="A9000" s="143">
        <v>107</v>
      </c>
    </row>
    <row r="9001" spans="1:1" x14ac:dyDescent="0.2">
      <c r="A9001" s="143">
        <v>21</v>
      </c>
    </row>
    <row r="9002" spans="1:1" x14ac:dyDescent="0.2">
      <c r="A9002" s="143">
        <v>50</v>
      </c>
    </row>
    <row r="9003" spans="1:1" x14ac:dyDescent="0.2">
      <c r="A9003" s="143">
        <v>493</v>
      </c>
    </row>
    <row r="9004" spans="1:1" x14ac:dyDescent="0.2">
      <c r="A9004" s="143">
        <v>195</v>
      </c>
    </row>
    <row r="9005" spans="1:1" x14ac:dyDescent="0.2">
      <c r="A9005" s="143">
        <v>3180</v>
      </c>
    </row>
    <row r="9006" spans="1:1" x14ac:dyDescent="0.2">
      <c r="A9006" s="143">
        <v>29</v>
      </c>
    </row>
    <row r="9007" spans="1:1" x14ac:dyDescent="0.2">
      <c r="A9007" s="143">
        <v>54</v>
      </c>
    </row>
    <row r="9008" spans="1:1" x14ac:dyDescent="0.2">
      <c r="A9008" s="143">
        <v>67</v>
      </c>
    </row>
    <row r="9009" spans="1:1" x14ac:dyDescent="0.2">
      <c r="A9009" s="143">
        <v>90</v>
      </c>
    </row>
    <row r="9010" spans="1:1" x14ac:dyDescent="0.2">
      <c r="A9010" s="143">
        <v>312</v>
      </c>
    </row>
    <row r="9011" spans="1:1" x14ac:dyDescent="0.2">
      <c r="A9011" s="143">
        <v>98</v>
      </c>
    </row>
    <row r="9012" spans="1:1" x14ac:dyDescent="0.2">
      <c r="A9012" s="143">
        <v>199</v>
      </c>
    </row>
    <row r="9013" spans="1:1" x14ac:dyDescent="0.2">
      <c r="A9013" s="143">
        <v>451</v>
      </c>
    </row>
    <row r="9014" spans="1:1" x14ac:dyDescent="0.2">
      <c r="A9014" s="143">
        <v>61</v>
      </c>
    </row>
    <row r="9015" spans="1:1" x14ac:dyDescent="0.2">
      <c r="A9015" s="143">
        <v>275</v>
      </c>
    </row>
    <row r="9016" spans="1:1" x14ac:dyDescent="0.2">
      <c r="A9016" s="143">
        <v>129</v>
      </c>
    </row>
    <row r="9017" spans="1:1" x14ac:dyDescent="0.2">
      <c r="A9017" s="143">
        <v>70</v>
      </c>
    </row>
    <row r="9018" spans="1:1" x14ac:dyDescent="0.2">
      <c r="A9018" s="143">
        <v>432</v>
      </c>
    </row>
    <row r="9019" spans="1:1" x14ac:dyDescent="0.2">
      <c r="A9019" s="143">
        <v>423</v>
      </c>
    </row>
    <row r="9020" spans="1:1" x14ac:dyDescent="0.2">
      <c r="A9020" s="143">
        <v>197</v>
      </c>
    </row>
    <row r="9021" spans="1:1" x14ac:dyDescent="0.2">
      <c r="A9021" s="143">
        <v>876</v>
      </c>
    </row>
    <row r="9022" spans="1:1" x14ac:dyDescent="0.2">
      <c r="A9022" s="143">
        <v>124</v>
      </c>
    </row>
    <row r="9023" spans="1:1" x14ac:dyDescent="0.2">
      <c r="A9023" s="143">
        <v>96</v>
      </c>
    </row>
    <row r="9024" spans="1:1" x14ac:dyDescent="0.2">
      <c r="A9024" s="143">
        <v>90</v>
      </c>
    </row>
    <row r="9025" spans="1:1" x14ac:dyDescent="0.2">
      <c r="A9025" s="143">
        <v>418</v>
      </c>
    </row>
    <row r="9026" spans="1:1" x14ac:dyDescent="0.2">
      <c r="A9026" s="143">
        <v>138</v>
      </c>
    </row>
    <row r="9027" spans="1:1" x14ac:dyDescent="0.2">
      <c r="A9027" s="143">
        <v>159</v>
      </c>
    </row>
    <row r="9028" spans="1:1" x14ac:dyDescent="0.2">
      <c r="A9028" s="143">
        <v>122</v>
      </c>
    </row>
    <row r="9029" spans="1:1" x14ac:dyDescent="0.2">
      <c r="A9029" s="143">
        <v>141</v>
      </c>
    </row>
    <row r="9030" spans="1:1" x14ac:dyDescent="0.2">
      <c r="A9030" s="143">
        <v>374</v>
      </c>
    </row>
    <row r="9031" spans="1:1" x14ac:dyDescent="0.2">
      <c r="A9031" s="143">
        <v>462</v>
      </c>
    </row>
    <row r="9032" spans="1:1" x14ac:dyDescent="0.2">
      <c r="A9032" s="143">
        <v>55</v>
      </c>
    </row>
    <row r="9033" spans="1:1" x14ac:dyDescent="0.2">
      <c r="A9033" s="143">
        <v>23</v>
      </c>
    </row>
    <row r="9034" spans="1:1" x14ac:dyDescent="0.2">
      <c r="A9034" s="143">
        <v>63</v>
      </c>
    </row>
    <row r="9035" spans="1:1" x14ac:dyDescent="0.2">
      <c r="A9035" s="143">
        <v>71</v>
      </c>
    </row>
    <row r="9036" spans="1:1" x14ac:dyDescent="0.2">
      <c r="A9036" s="143">
        <v>344</v>
      </c>
    </row>
    <row r="9037" spans="1:1" x14ac:dyDescent="0.2">
      <c r="A9037" s="143">
        <v>82</v>
      </c>
    </row>
    <row r="9038" spans="1:1" x14ac:dyDescent="0.2">
      <c r="A9038" s="143">
        <v>73</v>
      </c>
    </row>
    <row r="9039" spans="1:1" x14ac:dyDescent="0.2">
      <c r="A9039" s="143">
        <v>167</v>
      </c>
    </row>
    <row r="9040" spans="1:1" x14ac:dyDescent="0.2">
      <c r="A9040" s="143">
        <v>882</v>
      </c>
    </row>
    <row r="9041" spans="1:1" x14ac:dyDescent="0.2">
      <c r="A9041" s="143">
        <v>94</v>
      </c>
    </row>
    <row r="9042" spans="1:1" x14ac:dyDescent="0.2">
      <c r="A9042" s="143">
        <v>113</v>
      </c>
    </row>
    <row r="9043" spans="1:1" x14ac:dyDescent="0.2">
      <c r="A9043" s="143">
        <v>213</v>
      </c>
    </row>
    <row r="9044" spans="1:1" x14ac:dyDescent="0.2">
      <c r="A9044" s="143">
        <v>164</v>
      </c>
    </row>
    <row r="9045" spans="1:1" x14ac:dyDescent="0.2">
      <c r="A9045" s="143">
        <v>262</v>
      </c>
    </row>
    <row r="9046" spans="1:1" x14ac:dyDescent="0.2">
      <c r="A9046" s="143">
        <v>1615</v>
      </c>
    </row>
    <row r="9047" spans="1:1" x14ac:dyDescent="0.2">
      <c r="A9047" s="143">
        <v>47</v>
      </c>
    </row>
    <row r="9048" spans="1:1" x14ac:dyDescent="0.2">
      <c r="A9048" s="143">
        <v>124</v>
      </c>
    </row>
    <row r="9049" spans="1:1" x14ac:dyDescent="0.2">
      <c r="A9049" s="143">
        <v>76</v>
      </c>
    </row>
    <row r="9050" spans="1:1" x14ac:dyDescent="0.2">
      <c r="A9050" s="143">
        <v>98</v>
      </c>
    </row>
    <row r="9051" spans="1:1" x14ac:dyDescent="0.2">
      <c r="A9051" s="143">
        <v>82</v>
      </c>
    </row>
    <row r="9052" spans="1:1" x14ac:dyDescent="0.2">
      <c r="A9052" s="143">
        <v>374</v>
      </c>
    </row>
    <row r="9053" spans="1:1" x14ac:dyDescent="0.2">
      <c r="A9053" s="143">
        <v>356</v>
      </c>
    </row>
    <row r="9054" spans="1:1" x14ac:dyDescent="0.2">
      <c r="A9054" s="143">
        <v>97</v>
      </c>
    </row>
    <row r="9055" spans="1:1" x14ac:dyDescent="0.2">
      <c r="A9055" s="143">
        <v>54</v>
      </c>
    </row>
    <row r="9056" spans="1:1" x14ac:dyDescent="0.2">
      <c r="A9056" s="143">
        <v>164</v>
      </c>
    </row>
    <row r="9057" spans="1:1" x14ac:dyDescent="0.2">
      <c r="A9057" s="143">
        <v>114</v>
      </c>
    </row>
    <row r="9058" spans="1:1" x14ac:dyDescent="0.2">
      <c r="A9058" s="143">
        <v>131</v>
      </c>
    </row>
    <row r="9059" spans="1:1" x14ac:dyDescent="0.2">
      <c r="A9059" s="143">
        <v>91</v>
      </c>
    </row>
    <row r="9060" spans="1:1" x14ac:dyDescent="0.2">
      <c r="A9060" s="143">
        <v>110</v>
      </c>
    </row>
    <row r="9061" spans="1:1" x14ac:dyDescent="0.2">
      <c r="A9061" s="143">
        <v>420</v>
      </c>
    </row>
    <row r="9062" spans="1:1" x14ac:dyDescent="0.2">
      <c r="A9062" s="143">
        <v>3271</v>
      </c>
    </row>
    <row r="9063" spans="1:1" x14ac:dyDescent="0.2">
      <c r="A9063" s="143">
        <v>75</v>
      </c>
    </row>
    <row r="9064" spans="1:1" x14ac:dyDescent="0.2">
      <c r="A9064" s="143">
        <v>90</v>
      </c>
    </row>
    <row r="9065" spans="1:1" x14ac:dyDescent="0.2">
      <c r="A9065" s="143">
        <v>444</v>
      </c>
    </row>
    <row r="9066" spans="1:1" x14ac:dyDescent="0.2">
      <c r="A9066" s="143">
        <v>1383</v>
      </c>
    </row>
    <row r="9067" spans="1:1" x14ac:dyDescent="0.2">
      <c r="A9067" s="143">
        <v>78</v>
      </c>
    </row>
    <row r="9068" spans="1:1" x14ac:dyDescent="0.2">
      <c r="A9068" s="143">
        <v>185</v>
      </c>
    </row>
    <row r="9069" spans="1:1" x14ac:dyDescent="0.2">
      <c r="A9069" s="143">
        <v>92</v>
      </c>
    </row>
    <row r="9070" spans="1:1" x14ac:dyDescent="0.2">
      <c r="A9070" s="143">
        <v>177</v>
      </c>
    </row>
    <row r="9071" spans="1:1" x14ac:dyDescent="0.2">
      <c r="A9071" s="143">
        <v>82</v>
      </c>
    </row>
    <row r="9072" spans="1:1" x14ac:dyDescent="0.2">
      <c r="A9072" s="143">
        <v>48</v>
      </c>
    </row>
    <row r="9073" spans="1:1" x14ac:dyDescent="0.2">
      <c r="A9073" s="143">
        <v>589</v>
      </c>
    </row>
    <row r="9074" spans="1:1" x14ac:dyDescent="0.2">
      <c r="A9074" s="143">
        <v>463</v>
      </c>
    </row>
    <row r="9075" spans="1:1" x14ac:dyDescent="0.2">
      <c r="A9075" s="143">
        <v>93</v>
      </c>
    </row>
    <row r="9076" spans="1:1" x14ac:dyDescent="0.2">
      <c r="A9076" s="143">
        <v>74</v>
      </c>
    </row>
    <row r="9077" spans="1:1" x14ac:dyDescent="0.2">
      <c r="A9077" s="143">
        <v>108</v>
      </c>
    </row>
    <row r="9078" spans="1:1" x14ac:dyDescent="0.2">
      <c r="A9078" s="143">
        <v>2689</v>
      </c>
    </row>
    <row r="9079" spans="1:1" x14ac:dyDescent="0.2">
      <c r="A9079" s="143">
        <v>83</v>
      </c>
    </row>
    <row r="9080" spans="1:1" x14ac:dyDescent="0.2">
      <c r="A9080" s="143">
        <v>101</v>
      </c>
    </row>
    <row r="9081" spans="1:1" x14ac:dyDescent="0.2">
      <c r="A9081" s="143">
        <v>80</v>
      </c>
    </row>
    <row r="9082" spans="1:1" x14ac:dyDescent="0.2">
      <c r="A9082" s="143">
        <v>100</v>
      </c>
    </row>
    <row r="9083" spans="1:1" x14ac:dyDescent="0.2">
      <c r="A9083" s="143">
        <v>109</v>
      </c>
    </row>
    <row r="9084" spans="1:1" x14ac:dyDescent="0.2">
      <c r="A9084" s="143">
        <v>11</v>
      </c>
    </row>
    <row r="9085" spans="1:1" x14ac:dyDescent="0.2">
      <c r="A9085" s="143">
        <v>16</v>
      </c>
    </row>
    <row r="9086" spans="1:1" x14ac:dyDescent="0.2">
      <c r="A9086" s="143">
        <v>73</v>
      </c>
    </row>
    <row r="9087" spans="1:1" x14ac:dyDescent="0.2">
      <c r="A9087" s="143">
        <v>80</v>
      </c>
    </row>
    <row r="9088" spans="1:1" x14ac:dyDescent="0.2">
      <c r="A9088" s="143">
        <v>1713</v>
      </c>
    </row>
    <row r="9089" spans="1:1" x14ac:dyDescent="0.2">
      <c r="A9089" s="143">
        <v>167</v>
      </c>
    </row>
    <row r="9090" spans="1:1" x14ac:dyDescent="0.2">
      <c r="A9090" s="143">
        <v>28</v>
      </c>
    </row>
    <row r="9091" spans="1:1" x14ac:dyDescent="0.2">
      <c r="A9091" s="143">
        <v>53</v>
      </c>
    </row>
    <row r="9092" spans="1:1" x14ac:dyDescent="0.2">
      <c r="A9092" s="143">
        <v>24</v>
      </c>
    </row>
    <row r="9093" spans="1:1" x14ac:dyDescent="0.2">
      <c r="A9093" s="143">
        <v>118</v>
      </c>
    </row>
    <row r="9094" spans="1:1" x14ac:dyDescent="0.2">
      <c r="A9094" s="143">
        <v>52</v>
      </c>
    </row>
    <row r="9095" spans="1:1" x14ac:dyDescent="0.2">
      <c r="A9095" s="143">
        <v>400</v>
      </c>
    </row>
    <row r="9096" spans="1:1" x14ac:dyDescent="0.2">
      <c r="A9096" s="143">
        <v>38</v>
      </c>
    </row>
    <row r="9097" spans="1:1" x14ac:dyDescent="0.2">
      <c r="A9097" s="143">
        <v>73</v>
      </c>
    </row>
    <row r="9098" spans="1:1" x14ac:dyDescent="0.2">
      <c r="A9098" s="143">
        <v>412</v>
      </c>
    </row>
    <row r="9099" spans="1:1" x14ac:dyDescent="0.2">
      <c r="A9099" s="143">
        <v>276</v>
      </c>
    </row>
    <row r="9100" spans="1:1" x14ac:dyDescent="0.2">
      <c r="A9100" s="143">
        <v>317</v>
      </c>
    </row>
    <row r="9101" spans="1:1" x14ac:dyDescent="0.2">
      <c r="A9101" s="143">
        <v>83</v>
      </c>
    </row>
    <row r="9102" spans="1:1" x14ac:dyDescent="0.2">
      <c r="A9102" s="143">
        <v>65</v>
      </c>
    </row>
    <row r="9103" spans="1:1" x14ac:dyDescent="0.2">
      <c r="A9103" s="143">
        <v>162</v>
      </c>
    </row>
    <row r="9104" spans="1:1" x14ac:dyDescent="0.2">
      <c r="A9104" s="143">
        <v>2551</v>
      </c>
    </row>
    <row r="9105" spans="1:1" x14ac:dyDescent="0.2">
      <c r="A9105" s="143">
        <v>129</v>
      </c>
    </row>
    <row r="9106" spans="1:1" x14ac:dyDescent="0.2">
      <c r="A9106" s="143">
        <v>32</v>
      </c>
    </row>
    <row r="9107" spans="1:1" x14ac:dyDescent="0.2">
      <c r="A9107" s="143">
        <v>118</v>
      </c>
    </row>
    <row r="9108" spans="1:1" x14ac:dyDescent="0.2">
      <c r="A9108" s="143">
        <v>320</v>
      </c>
    </row>
    <row r="9109" spans="1:1" x14ac:dyDescent="0.2">
      <c r="A9109" s="143">
        <v>6</v>
      </c>
    </row>
    <row r="9110" spans="1:1" x14ac:dyDescent="0.2">
      <c r="A9110" s="143">
        <v>203</v>
      </c>
    </row>
    <row r="9111" spans="1:1" x14ac:dyDescent="0.2">
      <c r="A9111" s="143">
        <v>489</v>
      </c>
    </row>
    <row r="9112" spans="1:1" x14ac:dyDescent="0.2">
      <c r="A9112" s="143">
        <v>100</v>
      </c>
    </row>
    <row r="9113" spans="1:1" x14ac:dyDescent="0.2">
      <c r="A9113" s="143">
        <v>437</v>
      </c>
    </row>
    <row r="9114" spans="1:1" x14ac:dyDescent="0.2">
      <c r="A9114" s="143">
        <v>377</v>
      </c>
    </row>
    <row r="9115" spans="1:1" x14ac:dyDescent="0.2">
      <c r="A9115" s="143">
        <v>353</v>
      </c>
    </row>
    <row r="9116" spans="1:1" x14ac:dyDescent="0.2">
      <c r="A9116" s="143">
        <v>417</v>
      </c>
    </row>
    <row r="9117" spans="1:1" x14ac:dyDescent="0.2">
      <c r="A9117" s="143">
        <v>72</v>
      </c>
    </row>
    <row r="9118" spans="1:1" x14ac:dyDescent="0.2">
      <c r="A9118" s="143">
        <v>308</v>
      </c>
    </row>
    <row r="9119" spans="1:1" x14ac:dyDescent="0.2">
      <c r="A9119" s="143">
        <v>95</v>
      </c>
    </row>
    <row r="9120" spans="1:1" x14ac:dyDescent="0.2">
      <c r="A9120" s="143">
        <v>25</v>
      </c>
    </row>
    <row r="9121" spans="1:1" x14ac:dyDescent="0.2">
      <c r="A9121" s="143">
        <v>430</v>
      </c>
    </row>
    <row r="9122" spans="1:1" x14ac:dyDescent="0.2">
      <c r="A9122" s="143">
        <v>32</v>
      </c>
    </row>
    <row r="9123" spans="1:1" x14ac:dyDescent="0.2">
      <c r="A9123" s="143">
        <v>118</v>
      </c>
    </row>
    <row r="9124" spans="1:1" x14ac:dyDescent="0.2">
      <c r="A9124" s="143">
        <v>81</v>
      </c>
    </row>
    <row r="9125" spans="1:1" x14ac:dyDescent="0.2">
      <c r="A9125" s="143">
        <v>96</v>
      </c>
    </row>
    <row r="9126" spans="1:1" x14ac:dyDescent="0.2">
      <c r="A9126" s="143">
        <v>3216</v>
      </c>
    </row>
    <row r="9127" spans="1:1" x14ac:dyDescent="0.2">
      <c r="A9127" s="143">
        <v>83</v>
      </c>
    </row>
    <row r="9128" spans="1:1" x14ac:dyDescent="0.2">
      <c r="A9128" s="143">
        <v>439</v>
      </c>
    </row>
    <row r="9129" spans="1:1" x14ac:dyDescent="0.2">
      <c r="A9129" s="143">
        <v>88</v>
      </c>
    </row>
    <row r="9130" spans="1:1" x14ac:dyDescent="0.2">
      <c r="A9130" s="143">
        <v>99</v>
      </c>
    </row>
    <row r="9131" spans="1:1" x14ac:dyDescent="0.2">
      <c r="A9131" s="143">
        <v>69</v>
      </c>
    </row>
    <row r="9132" spans="1:1" x14ac:dyDescent="0.2">
      <c r="A9132" s="143">
        <v>11</v>
      </c>
    </row>
    <row r="9133" spans="1:1" x14ac:dyDescent="0.2">
      <c r="A9133" s="143">
        <v>230</v>
      </c>
    </row>
    <row r="9134" spans="1:1" x14ac:dyDescent="0.2">
      <c r="A9134" s="143">
        <v>66</v>
      </c>
    </row>
    <row r="9135" spans="1:1" x14ac:dyDescent="0.2">
      <c r="A9135" s="143">
        <v>93</v>
      </c>
    </row>
    <row r="9136" spans="1:1" x14ac:dyDescent="0.2">
      <c r="A9136" s="143">
        <v>63</v>
      </c>
    </row>
    <row r="9137" spans="1:1" x14ac:dyDescent="0.2">
      <c r="A9137" s="143">
        <v>49</v>
      </c>
    </row>
    <row r="9138" spans="1:1" x14ac:dyDescent="0.2">
      <c r="A9138" s="143">
        <v>384</v>
      </c>
    </row>
    <row r="9139" spans="1:1" x14ac:dyDescent="0.2">
      <c r="A9139" s="143">
        <v>446</v>
      </c>
    </row>
    <row r="9140" spans="1:1" x14ac:dyDescent="0.2">
      <c r="A9140" s="143">
        <v>14</v>
      </c>
    </row>
    <row r="9141" spans="1:1" x14ac:dyDescent="0.2">
      <c r="A9141" s="143">
        <v>11</v>
      </c>
    </row>
    <row r="9142" spans="1:1" x14ac:dyDescent="0.2">
      <c r="A9142" s="143">
        <v>415</v>
      </c>
    </row>
    <row r="9143" spans="1:1" x14ac:dyDescent="0.2">
      <c r="A9143" s="143">
        <v>339</v>
      </c>
    </row>
    <row r="9144" spans="1:1" x14ac:dyDescent="0.2">
      <c r="A9144" s="143">
        <v>64</v>
      </c>
    </row>
    <row r="9145" spans="1:1" x14ac:dyDescent="0.2">
      <c r="A9145" s="143">
        <v>401</v>
      </c>
    </row>
    <row r="9146" spans="1:1" x14ac:dyDescent="0.2">
      <c r="A9146" s="143">
        <v>79</v>
      </c>
    </row>
    <row r="9147" spans="1:1" x14ac:dyDescent="0.2">
      <c r="A9147" s="143">
        <v>169</v>
      </c>
    </row>
    <row r="9148" spans="1:1" x14ac:dyDescent="0.2">
      <c r="A9148" s="143">
        <v>551</v>
      </c>
    </row>
    <row r="9149" spans="1:1" x14ac:dyDescent="0.2">
      <c r="A9149" s="143">
        <v>79</v>
      </c>
    </row>
    <row r="9150" spans="1:1" x14ac:dyDescent="0.2">
      <c r="A9150" s="143">
        <v>397</v>
      </c>
    </row>
    <row r="9151" spans="1:1" x14ac:dyDescent="0.2">
      <c r="A9151" s="143">
        <v>3095</v>
      </c>
    </row>
    <row r="9152" spans="1:1" x14ac:dyDescent="0.2">
      <c r="A9152" s="143">
        <v>140</v>
      </c>
    </row>
    <row r="9153" spans="1:1" x14ac:dyDescent="0.2">
      <c r="A9153" s="143">
        <v>407</v>
      </c>
    </row>
    <row r="9154" spans="1:1" x14ac:dyDescent="0.2">
      <c r="A9154" s="143">
        <v>150</v>
      </c>
    </row>
    <row r="9155" spans="1:1" x14ac:dyDescent="0.2">
      <c r="A9155" s="143">
        <v>434</v>
      </c>
    </row>
    <row r="9156" spans="1:1" x14ac:dyDescent="0.2">
      <c r="A9156" s="143">
        <v>461</v>
      </c>
    </row>
    <row r="9157" spans="1:1" x14ac:dyDescent="0.2">
      <c r="A9157" s="143">
        <v>500</v>
      </c>
    </row>
    <row r="9158" spans="1:1" x14ac:dyDescent="0.2">
      <c r="A9158" s="143">
        <v>12</v>
      </c>
    </row>
    <row r="9159" spans="1:1" x14ac:dyDescent="0.2">
      <c r="A9159" s="143">
        <v>129</v>
      </c>
    </row>
    <row r="9160" spans="1:1" x14ac:dyDescent="0.2">
      <c r="A9160" s="143">
        <v>76</v>
      </c>
    </row>
    <row r="9161" spans="1:1" x14ac:dyDescent="0.2">
      <c r="A9161" s="143">
        <v>369</v>
      </c>
    </row>
    <row r="9162" spans="1:1" x14ac:dyDescent="0.2">
      <c r="A9162" s="143">
        <v>386</v>
      </c>
    </row>
    <row r="9163" spans="1:1" x14ac:dyDescent="0.2">
      <c r="A9163" s="143">
        <v>32</v>
      </c>
    </row>
    <row r="9164" spans="1:1" x14ac:dyDescent="0.2">
      <c r="A9164" s="143">
        <v>1</v>
      </c>
    </row>
    <row r="9165" spans="1:1" x14ac:dyDescent="0.2">
      <c r="A9165" s="143">
        <v>101</v>
      </c>
    </row>
    <row r="9166" spans="1:1" x14ac:dyDescent="0.2">
      <c r="A9166" s="143">
        <v>643</v>
      </c>
    </row>
    <row r="9167" spans="1:1" x14ac:dyDescent="0.2">
      <c r="A9167" s="143">
        <v>171</v>
      </c>
    </row>
    <row r="9168" spans="1:1" x14ac:dyDescent="0.2">
      <c r="A9168" s="143">
        <v>3331</v>
      </c>
    </row>
    <row r="9169" spans="1:1" x14ac:dyDescent="0.2">
      <c r="A9169" s="143">
        <v>2722</v>
      </c>
    </row>
    <row r="9170" spans="1:1" x14ac:dyDescent="0.2">
      <c r="A9170" s="143">
        <v>93</v>
      </c>
    </row>
    <row r="9171" spans="1:1" x14ac:dyDescent="0.2">
      <c r="A9171" s="143">
        <v>428</v>
      </c>
    </row>
    <row r="9172" spans="1:1" x14ac:dyDescent="0.2">
      <c r="A9172" s="143">
        <v>3329</v>
      </c>
    </row>
    <row r="9173" spans="1:1" x14ac:dyDescent="0.2">
      <c r="A9173" s="143">
        <v>94</v>
      </c>
    </row>
    <row r="9174" spans="1:1" x14ac:dyDescent="0.2">
      <c r="A9174" s="143">
        <v>33</v>
      </c>
    </row>
    <row r="9175" spans="1:1" x14ac:dyDescent="0.2">
      <c r="A9175" s="143">
        <v>183</v>
      </c>
    </row>
    <row r="9176" spans="1:1" x14ac:dyDescent="0.2">
      <c r="A9176" s="143">
        <v>430</v>
      </c>
    </row>
    <row r="9177" spans="1:1" x14ac:dyDescent="0.2">
      <c r="A9177" s="143">
        <v>436</v>
      </c>
    </row>
    <row r="9178" spans="1:1" x14ac:dyDescent="0.2">
      <c r="A9178" s="143">
        <v>122</v>
      </c>
    </row>
    <row r="9179" spans="1:1" x14ac:dyDescent="0.2">
      <c r="A9179" s="143">
        <v>68</v>
      </c>
    </row>
    <row r="9180" spans="1:1" x14ac:dyDescent="0.2">
      <c r="A9180" s="143">
        <v>440</v>
      </c>
    </row>
    <row r="9181" spans="1:1" x14ac:dyDescent="0.2">
      <c r="A9181" s="143">
        <v>487</v>
      </c>
    </row>
    <row r="9182" spans="1:1" x14ac:dyDescent="0.2">
      <c r="A9182" s="143">
        <v>180</v>
      </c>
    </row>
    <row r="9183" spans="1:1" x14ac:dyDescent="0.2">
      <c r="A9183" s="143">
        <v>73</v>
      </c>
    </row>
    <row r="9184" spans="1:1" x14ac:dyDescent="0.2">
      <c r="A9184" s="143">
        <v>2935</v>
      </c>
    </row>
    <row r="9185" spans="1:1" x14ac:dyDescent="0.2">
      <c r="A9185" s="143">
        <v>69</v>
      </c>
    </row>
    <row r="9186" spans="1:1" x14ac:dyDescent="0.2">
      <c r="A9186" s="143">
        <v>488</v>
      </c>
    </row>
    <row r="9187" spans="1:1" x14ac:dyDescent="0.2">
      <c r="A9187" s="143">
        <v>94</v>
      </c>
    </row>
    <row r="9188" spans="1:1" x14ac:dyDescent="0.2">
      <c r="A9188" s="143">
        <v>441</v>
      </c>
    </row>
    <row r="9189" spans="1:1" x14ac:dyDescent="0.2">
      <c r="A9189" s="143">
        <v>2</v>
      </c>
    </row>
    <row r="9190" spans="1:1" x14ac:dyDescent="0.2">
      <c r="A9190" s="143">
        <v>347</v>
      </c>
    </row>
    <row r="9191" spans="1:1" x14ac:dyDescent="0.2">
      <c r="A9191" s="143">
        <v>100</v>
      </c>
    </row>
    <row r="9192" spans="1:1" x14ac:dyDescent="0.2">
      <c r="A9192" s="143">
        <v>142</v>
      </c>
    </row>
    <row r="9193" spans="1:1" x14ac:dyDescent="0.2">
      <c r="A9193" s="143">
        <v>51</v>
      </c>
    </row>
    <row r="9194" spans="1:1" x14ac:dyDescent="0.2">
      <c r="A9194" s="143">
        <v>341</v>
      </c>
    </row>
    <row r="9195" spans="1:1" x14ac:dyDescent="0.2">
      <c r="A9195" s="143">
        <v>221</v>
      </c>
    </row>
    <row r="9196" spans="1:1" x14ac:dyDescent="0.2">
      <c r="A9196" s="143">
        <v>183</v>
      </c>
    </row>
    <row r="9197" spans="1:1" x14ac:dyDescent="0.2">
      <c r="A9197" s="143">
        <v>2510</v>
      </c>
    </row>
    <row r="9198" spans="1:1" x14ac:dyDescent="0.2">
      <c r="A9198" s="143">
        <v>340</v>
      </c>
    </row>
    <row r="9199" spans="1:1" x14ac:dyDescent="0.2">
      <c r="A9199" s="143">
        <v>1107</v>
      </c>
    </row>
    <row r="9200" spans="1:1" x14ac:dyDescent="0.2">
      <c r="A9200" s="143">
        <v>97</v>
      </c>
    </row>
    <row r="9201" spans="1:1" x14ac:dyDescent="0.2">
      <c r="A9201" s="143">
        <v>132</v>
      </c>
    </row>
    <row r="9202" spans="1:1" x14ac:dyDescent="0.2">
      <c r="A9202" s="143">
        <v>138</v>
      </c>
    </row>
    <row r="9203" spans="1:1" x14ac:dyDescent="0.2">
      <c r="A9203" s="143">
        <v>175</v>
      </c>
    </row>
    <row r="9204" spans="1:1" x14ac:dyDescent="0.2">
      <c r="A9204" s="143">
        <v>3886</v>
      </c>
    </row>
    <row r="9205" spans="1:1" x14ac:dyDescent="0.2">
      <c r="A9205" s="143">
        <v>80</v>
      </c>
    </row>
    <row r="9206" spans="1:1" x14ac:dyDescent="0.2">
      <c r="A9206" s="143">
        <v>67</v>
      </c>
    </row>
    <row r="9207" spans="1:1" x14ac:dyDescent="0.2">
      <c r="A9207" s="143">
        <v>400</v>
      </c>
    </row>
    <row r="9208" spans="1:1" x14ac:dyDescent="0.2">
      <c r="A9208" s="143">
        <v>401</v>
      </c>
    </row>
    <row r="9209" spans="1:1" x14ac:dyDescent="0.2">
      <c r="A9209" s="143">
        <v>184</v>
      </c>
    </row>
    <row r="9210" spans="1:1" x14ac:dyDescent="0.2">
      <c r="A9210" s="143">
        <v>267</v>
      </c>
    </row>
    <row r="9211" spans="1:1" x14ac:dyDescent="0.2">
      <c r="A9211" s="143">
        <v>206</v>
      </c>
    </row>
    <row r="9212" spans="1:1" x14ac:dyDescent="0.2">
      <c r="A9212" s="143">
        <v>750</v>
      </c>
    </row>
    <row r="9213" spans="1:1" x14ac:dyDescent="0.2">
      <c r="A9213" s="143">
        <v>125</v>
      </c>
    </row>
    <row r="9214" spans="1:1" x14ac:dyDescent="0.2">
      <c r="A9214" s="143">
        <v>300</v>
      </c>
    </row>
    <row r="9215" spans="1:1" x14ac:dyDescent="0.2">
      <c r="A9215" s="143">
        <v>414</v>
      </c>
    </row>
    <row r="9216" spans="1:1" x14ac:dyDescent="0.2">
      <c r="A9216" s="143">
        <v>1</v>
      </c>
    </row>
    <row r="9217" spans="1:1" x14ac:dyDescent="0.2">
      <c r="A9217" s="143">
        <v>558</v>
      </c>
    </row>
    <row r="9218" spans="1:1" x14ac:dyDescent="0.2">
      <c r="A9218" s="143">
        <v>71</v>
      </c>
    </row>
    <row r="9219" spans="1:1" x14ac:dyDescent="0.2">
      <c r="A9219" s="143">
        <v>159</v>
      </c>
    </row>
    <row r="9220" spans="1:1" x14ac:dyDescent="0.2">
      <c r="A9220" s="143">
        <v>21</v>
      </c>
    </row>
    <row r="9221" spans="1:1" x14ac:dyDescent="0.2">
      <c r="A9221" s="143">
        <v>776</v>
      </c>
    </row>
    <row r="9222" spans="1:1" x14ac:dyDescent="0.2">
      <c r="A9222" s="143">
        <v>80</v>
      </c>
    </row>
    <row r="9223" spans="1:1" x14ac:dyDescent="0.2">
      <c r="A9223" s="143">
        <v>152</v>
      </c>
    </row>
    <row r="9224" spans="1:1" x14ac:dyDescent="0.2">
      <c r="A9224" s="143">
        <v>623</v>
      </c>
    </row>
    <row r="9225" spans="1:1" x14ac:dyDescent="0.2">
      <c r="A9225" s="143">
        <v>118</v>
      </c>
    </row>
    <row r="9226" spans="1:1" x14ac:dyDescent="0.2">
      <c r="A9226" s="143">
        <v>180</v>
      </c>
    </row>
    <row r="9227" spans="1:1" x14ac:dyDescent="0.2">
      <c r="A9227" s="143">
        <v>119</v>
      </c>
    </row>
    <row r="9228" spans="1:1" x14ac:dyDescent="0.2">
      <c r="A9228" s="143">
        <v>6</v>
      </c>
    </row>
    <row r="9229" spans="1:1" x14ac:dyDescent="0.2">
      <c r="A9229" s="143">
        <v>380</v>
      </c>
    </row>
    <row r="9230" spans="1:1" x14ac:dyDescent="0.2">
      <c r="A9230" s="143">
        <v>124</v>
      </c>
    </row>
    <row r="9231" spans="1:1" x14ac:dyDescent="0.2">
      <c r="A9231" s="143">
        <v>2506</v>
      </c>
    </row>
    <row r="9232" spans="1:1" x14ac:dyDescent="0.2">
      <c r="A9232" s="143">
        <v>55</v>
      </c>
    </row>
    <row r="9233" spans="1:1" x14ac:dyDescent="0.2">
      <c r="A9233" s="143">
        <v>131</v>
      </c>
    </row>
    <row r="9234" spans="1:1" x14ac:dyDescent="0.2">
      <c r="A9234" s="143">
        <v>437</v>
      </c>
    </row>
    <row r="9235" spans="1:1" x14ac:dyDescent="0.2">
      <c r="A9235" s="143">
        <v>98</v>
      </c>
    </row>
    <row r="9236" spans="1:1" x14ac:dyDescent="0.2">
      <c r="A9236" s="143">
        <v>16</v>
      </c>
    </row>
    <row r="9237" spans="1:1" x14ac:dyDescent="0.2">
      <c r="A9237" s="143">
        <v>400</v>
      </c>
    </row>
    <row r="9238" spans="1:1" x14ac:dyDescent="0.2">
      <c r="A9238" s="143">
        <v>109</v>
      </c>
    </row>
    <row r="9239" spans="1:1" x14ac:dyDescent="0.2">
      <c r="A9239" s="143">
        <v>433</v>
      </c>
    </row>
    <row r="9240" spans="1:1" x14ac:dyDescent="0.2">
      <c r="A9240" s="143">
        <v>129</v>
      </c>
    </row>
    <row r="9241" spans="1:1" x14ac:dyDescent="0.2">
      <c r="A9241" s="143">
        <v>121</v>
      </c>
    </row>
    <row r="9242" spans="1:1" x14ac:dyDescent="0.2">
      <c r="A9242" s="143">
        <v>102</v>
      </c>
    </row>
    <row r="9243" spans="1:1" x14ac:dyDescent="0.2">
      <c r="A9243" s="143">
        <v>464</v>
      </c>
    </row>
    <row r="9244" spans="1:1" x14ac:dyDescent="0.2">
      <c r="A9244" s="143">
        <v>92</v>
      </c>
    </row>
    <row r="9245" spans="1:1" x14ac:dyDescent="0.2">
      <c r="A9245" s="143">
        <v>513</v>
      </c>
    </row>
    <row r="9246" spans="1:1" x14ac:dyDescent="0.2">
      <c r="A9246" s="143">
        <v>83</v>
      </c>
    </row>
    <row r="9247" spans="1:1" x14ac:dyDescent="0.2">
      <c r="A9247" s="143">
        <v>103</v>
      </c>
    </row>
    <row r="9248" spans="1:1" x14ac:dyDescent="0.2">
      <c r="A9248" s="143">
        <v>57</v>
      </c>
    </row>
    <row r="9249" spans="1:1" x14ac:dyDescent="0.2">
      <c r="A9249" s="143">
        <v>101</v>
      </c>
    </row>
    <row r="9250" spans="1:1" x14ac:dyDescent="0.2">
      <c r="A9250" s="143">
        <v>128</v>
      </c>
    </row>
    <row r="9251" spans="1:1" x14ac:dyDescent="0.2">
      <c r="A9251" s="143">
        <v>478</v>
      </c>
    </row>
    <row r="9252" spans="1:1" x14ac:dyDescent="0.2">
      <c r="A9252" s="143">
        <v>184</v>
      </c>
    </row>
    <row r="9253" spans="1:1" x14ac:dyDescent="0.2">
      <c r="A9253" s="143">
        <v>335</v>
      </c>
    </row>
    <row r="9254" spans="1:1" x14ac:dyDescent="0.2">
      <c r="A9254" s="143">
        <v>75</v>
      </c>
    </row>
    <row r="9255" spans="1:1" x14ac:dyDescent="0.2">
      <c r="A9255" s="143">
        <v>411</v>
      </c>
    </row>
    <row r="9256" spans="1:1" x14ac:dyDescent="0.2">
      <c r="A9256" s="143">
        <v>76</v>
      </c>
    </row>
    <row r="9257" spans="1:1" x14ac:dyDescent="0.2">
      <c r="A9257" s="143">
        <v>106</v>
      </c>
    </row>
    <row r="9258" spans="1:1" x14ac:dyDescent="0.2">
      <c r="A9258" s="143">
        <v>420</v>
      </c>
    </row>
    <row r="9259" spans="1:1" x14ac:dyDescent="0.2">
      <c r="A9259" s="143">
        <v>135</v>
      </c>
    </row>
    <row r="9260" spans="1:1" x14ac:dyDescent="0.2">
      <c r="A9260" s="143">
        <v>240</v>
      </c>
    </row>
    <row r="9261" spans="1:1" x14ac:dyDescent="0.2">
      <c r="A9261" s="143">
        <v>49</v>
      </c>
    </row>
    <row r="9262" spans="1:1" x14ac:dyDescent="0.2">
      <c r="A9262" s="143">
        <v>52</v>
      </c>
    </row>
    <row r="9263" spans="1:1" x14ac:dyDescent="0.2">
      <c r="A9263" s="143">
        <v>72</v>
      </c>
    </row>
    <row r="9264" spans="1:1" x14ac:dyDescent="0.2">
      <c r="A9264" s="143">
        <v>91</v>
      </c>
    </row>
    <row r="9265" spans="1:1" x14ac:dyDescent="0.2">
      <c r="A9265" s="143">
        <v>496</v>
      </c>
    </row>
    <row r="9266" spans="1:1" x14ac:dyDescent="0.2">
      <c r="A9266" s="143">
        <v>182</v>
      </c>
    </row>
    <row r="9267" spans="1:1" x14ac:dyDescent="0.2">
      <c r="A9267" s="143">
        <v>69</v>
      </c>
    </row>
    <row r="9268" spans="1:1" x14ac:dyDescent="0.2">
      <c r="A9268" s="143">
        <v>127</v>
      </c>
    </row>
    <row r="9269" spans="1:1" x14ac:dyDescent="0.2">
      <c r="A9269" s="143">
        <v>79</v>
      </c>
    </row>
    <row r="9270" spans="1:1" x14ac:dyDescent="0.2">
      <c r="A9270" s="143">
        <v>450</v>
      </c>
    </row>
    <row r="9271" spans="1:1" x14ac:dyDescent="0.2">
      <c r="A9271" s="143">
        <v>141</v>
      </c>
    </row>
    <row r="9272" spans="1:1" x14ac:dyDescent="0.2">
      <c r="A9272" s="143">
        <v>458</v>
      </c>
    </row>
    <row r="9273" spans="1:1" x14ac:dyDescent="0.2">
      <c r="A9273" s="143">
        <v>124</v>
      </c>
    </row>
    <row r="9274" spans="1:1" x14ac:dyDescent="0.2">
      <c r="A9274" s="143">
        <v>416</v>
      </c>
    </row>
    <row r="9275" spans="1:1" x14ac:dyDescent="0.2">
      <c r="A9275" s="143">
        <v>1533</v>
      </c>
    </row>
    <row r="9276" spans="1:1" x14ac:dyDescent="0.2">
      <c r="A9276" s="143">
        <v>88</v>
      </c>
    </row>
    <row r="9277" spans="1:1" x14ac:dyDescent="0.2">
      <c r="A9277" s="143">
        <v>82</v>
      </c>
    </row>
    <row r="9278" spans="1:1" x14ac:dyDescent="0.2">
      <c r="A9278" s="143">
        <v>2586</v>
      </c>
    </row>
    <row r="9279" spans="1:1" x14ac:dyDescent="0.2">
      <c r="A9279" s="143">
        <v>182</v>
      </c>
    </row>
    <row r="9280" spans="1:1" x14ac:dyDescent="0.2">
      <c r="A9280" s="143">
        <v>36</v>
      </c>
    </row>
    <row r="9281" spans="1:1" x14ac:dyDescent="0.2">
      <c r="A9281" s="143">
        <v>666</v>
      </c>
    </row>
    <row r="9282" spans="1:1" x14ac:dyDescent="0.2">
      <c r="A9282" s="143">
        <v>51</v>
      </c>
    </row>
    <row r="9283" spans="1:1" x14ac:dyDescent="0.2">
      <c r="A9283" s="143">
        <v>8</v>
      </c>
    </row>
    <row r="9284" spans="1:1" x14ac:dyDescent="0.2">
      <c r="A9284" s="143">
        <v>21</v>
      </c>
    </row>
    <row r="9285" spans="1:1" x14ac:dyDescent="0.2">
      <c r="A9285" s="143">
        <v>43</v>
      </c>
    </row>
    <row r="9286" spans="1:1" x14ac:dyDescent="0.2">
      <c r="A9286" s="143">
        <v>291</v>
      </c>
    </row>
    <row r="9287" spans="1:1" x14ac:dyDescent="0.2">
      <c r="A9287" s="143">
        <v>34</v>
      </c>
    </row>
    <row r="9288" spans="1:1" x14ac:dyDescent="0.2">
      <c r="A9288" s="143">
        <v>449</v>
      </c>
    </row>
    <row r="9289" spans="1:1" x14ac:dyDescent="0.2">
      <c r="A9289" s="143">
        <v>47</v>
      </c>
    </row>
    <row r="9290" spans="1:1" x14ac:dyDescent="0.2">
      <c r="A9290" s="143">
        <v>14</v>
      </c>
    </row>
    <row r="9291" spans="1:1" x14ac:dyDescent="0.2">
      <c r="A9291" s="143">
        <v>2</v>
      </c>
    </row>
    <row r="9292" spans="1:1" x14ac:dyDescent="0.2">
      <c r="A9292" s="143">
        <v>4</v>
      </c>
    </row>
    <row r="9293" spans="1:1" x14ac:dyDescent="0.2">
      <c r="A9293" s="143">
        <v>496</v>
      </c>
    </row>
    <row r="9294" spans="1:1" x14ac:dyDescent="0.2">
      <c r="A9294" s="143">
        <v>233</v>
      </c>
    </row>
    <row r="9295" spans="1:1" x14ac:dyDescent="0.2">
      <c r="A9295" s="143">
        <v>201</v>
      </c>
    </row>
    <row r="9296" spans="1:1" x14ac:dyDescent="0.2">
      <c r="A9296" s="143">
        <v>408</v>
      </c>
    </row>
    <row r="9297" spans="1:1" x14ac:dyDescent="0.2">
      <c r="A9297" s="143">
        <v>11</v>
      </c>
    </row>
    <row r="9298" spans="1:1" x14ac:dyDescent="0.2">
      <c r="A9298" s="143">
        <v>137</v>
      </c>
    </row>
    <row r="9299" spans="1:1" x14ac:dyDescent="0.2">
      <c r="A9299" s="143">
        <v>143</v>
      </c>
    </row>
    <row r="9300" spans="1:1" x14ac:dyDescent="0.2">
      <c r="A9300" s="143">
        <v>150</v>
      </c>
    </row>
    <row r="9301" spans="1:1" x14ac:dyDescent="0.2">
      <c r="A9301" s="143">
        <v>157</v>
      </c>
    </row>
    <row r="9302" spans="1:1" x14ac:dyDescent="0.2">
      <c r="A9302" s="143">
        <v>433</v>
      </c>
    </row>
    <row r="9303" spans="1:1" x14ac:dyDescent="0.2">
      <c r="A9303" s="143">
        <v>178</v>
      </c>
    </row>
    <row r="9304" spans="1:1" x14ac:dyDescent="0.2">
      <c r="A9304" s="143">
        <v>342</v>
      </c>
    </row>
    <row r="9305" spans="1:1" x14ac:dyDescent="0.2">
      <c r="A9305" s="143">
        <v>55</v>
      </c>
    </row>
    <row r="9306" spans="1:1" x14ac:dyDescent="0.2">
      <c r="A9306" s="143">
        <v>138</v>
      </c>
    </row>
    <row r="9307" spans="1:1" x14ac:dyDescent="0.2">
      <c r="A9307" s="143">
        <v>16</v>
      </c>
    </row>
    <row r="9308" spans="1:1" x14ac:dyDescent="0.2">
      <c r="A9308" s="143">
        <v>108</v>
      </c>
    </row>
    <row r="9309" spans="1:1" x14ac:dyDescent="0.2">
      <c r="A9309" s="143">
        <v>179</v>
      </c>
    </row>
    <row r="9310" spans="1:1" x14ac:dyDescent="0.2">
      <c r="A9310" s="143">
        <v>6</v>
      </c>
    </row>
    <row r="9311" spans="1:1" x14ac:dyDescent="0.2">
      <c r="A9311" s="143">
        <v>367</v>
      </c>
    </row>
    <row r="9312" spans="1:1" x14ac:dyDescent="0.2">
      <c r="A9312" s="143">
        <v>7</v>
      </c>
    </row>
    <row r="9313" spans="1:1" x14ac:dyDescent="0.2">
      <c r="A9313" s="143">
        <v>422</v>
      </c>
    </row>
    <row r="9314" spans="1:1" x14ac:dyDescent="0.2">
      <c r="A9314" s="143">
        <v>39</v>
      </c>
    </row>
    <row r="9315" spans="1:1" x14ac:dyDescent="0.2">
      <c r="A9315" s="143">
        <v>101</v>
      </c>
    </row>
    <row r="9316" spans="1:1" x14ac:dyDescent="0.2">
      <c r="A9316" s="143">
        <v>961</v>
      </c>
    </row>
    <row r="9317" spans="1:1" x14ac:dyDescent="0.2">
      <c r="A9317" s="143">
        <v>411</v>
      </c>
    </row>
    <row r="9318" spans="1:1" x14ac:dyDescent="0.2">
      <c r="A9318" s="143">
        <v>754</v>
      </c>
    </row>
    <row r="9319" spans="1:1" x14ac:dyDescent="0.2">
      <c r="A9319" s="143">
        <v>126</v>
      </c>
    </row>
    <row r="9320" spans="1:1" x14ac:dyDescent="0.2">
      <c r="A9320" s="143">
        <v>607</v>
      </c>
    </row>
    <row r="9321" spans="1:1" x14ac:dyDescent="0.2">
      <c r="A9321" s="143">
        <v>39</v>
      </c>
    </row>
    <row r="9322" spans="1:1" x14ac:dyDescent="0.2">
      <c r="A9322" s="143">
        <v>529</v>
      </c>
    </row>
    <row r="9323" spans="1:1" x14ac:dyDescent="0.2">
      <c r="A9323" s="143">
        <v>89</v>
      </c>
    </row>
    <row r="9324" spans="1:1" x14ac:dyDescent="0.2">
      <c r="A9324" s="143">
        <v>464</v>
      </c>
    </row>
    <row r="9325" spans="1:1" x14ac:dyDescent="0.2">
      <c r="A9325" s="143">
        <v>839</v>
      </c>
    </row>
    <row r="9326" spans="1:1" x14ac:dyDescent="0.2">
      <c r="A9326" s="143">
        <v>379</v>
      </c>
    </row>
    <row r="9327" spans="1:1" x14ac:dyDescent="0.2">
      <c r="A9327" s="143">
        <v>444</v>
      </c>
    </row>
    <row r="9328" spans="1:1" x14ac:dyDescent="0.2">
      <c r="A9328" s="143">
        <v>161</v>
      </c>
    </row>
    <row r="9329" spans="1:1" x14ac:dyDescent="0.2">
      <c r="A9329" s="143">
        <v>122</v>
      </c>
    </row>
    <row r="9330" spans="1:1" x14ac:dyDescent="0.2">
      <c r="A9330" s="143">
        <v>150</v>
      </c>
    </row>
    <row r="9331" spans="1:1" x14ac:dyDescent="0.2">
      <c r="A9331" s="143">
        <v>508</v>
      </c>
    </row>
    <row r="9332" spans="1:1" x14ac:dyDescent="0.2">
      <c r="A9332" s="143">
        <v>4</v>
      </c>
    </row>
    <row r="9333" spans="1:1" x14ac:dyDescent="0.2">
      <c r="A9333" s="143">
        <v>4</v>
      </c>
    </row>
    <row r="9334" spans="1:1" x14ac:dyDescent="0.2">
      <c r="A9334" s="143">
        <v>6</v>
      </c>
    </row>
    <row r="9335" spans="1:1" x14ac:dyDescent="0.2">
      <c r="A9335" s="143">
        <v>129</v>
      </c>
    </row>
    <row r="9336" spans="1:1" x14ac:dyDescent="0.2">
      <c r="A9336" s="143">
        <v>37</v>
      </c>
    </row>
    <row r="9337" spans="1:1" x14ac:dyDescent="0.2">
      <c r="A9337" s="143">
        <v>345</v>
      </c>
    </row>
    <row r="9338" spans="1:1" x14ac:dyDescent="0.2">
      <c r="A9338" s="143">
        <v>58</v>
      </c>
    </row>
    <row r="9339" spans="1:1" x14ac:dyDescent="0.2">
      <c r="A9339" s="143">
        <v>11</v>
      </c>
    </row>
    <row r="9340" spans="1:1" x14ac:dyDescent="0.2">
      <c r="A9340" s="143">
        <v>20</v>
      </c>
    </row>
    <row r="9341" spans="1:1" x14ac:dyDescent="0.2">
      <c r="A9341" s="143">
        <v>134</v>
      </c>
    </row>
    <row r="9342" spans="1:1" x14ac:dyDescent="0.2">
      <c r="A9342" s="143">
        <v>219</v>
      </c>
    </row>
    <row r="9343" spans="1:1" x14ac:dyDescent="0.2">
      <c r="A9343" s="143">
        <v>73</v>
      </c>
    </row>
    <row r="9344" spans="1:1" x14ac:dyDescent="0.2">
      <c r="A9344" s="143">
        <v>478</v>
      </c>
    </row>
    <row r="9345" spans="1:1" x14ac:dyDescent="0.2">
      <c r="A9345" s="143">
        <v>312</v>
      </c>
    </row>
    <row r="9346" spans="1:1" x14ac:dyDescent="0.2">
      <c r="A9346" s="143">
        <v>25</v>
      </c>
    </row>
    <row r="9347" spans="1:1" x14ac:dyDescent="0.2">
      <c r="A9347" s="143">
        <v>78</v>
      </c>
    </row>
    <row r="9348" spans="1:1" x14ac:dyDescent="0.2">
      <c r="A9348" s="143">
        <v>91</v>
      </c>
    </row>
    <row r="9349" spans="1:1" x14ac:dyDescent="0.2">
      <c r="A9349" s="143">
        <v>61</v>
      </c>
    </row>
    <row r="9350" spans="1:1" x14ac:dyDescent="0.2">
      <c r="A9350" s="143">
        <v>443</v>
      </c>
    </row>
    <row r="9351" spans="1:1" x14ac:dyDescent="0.2">
      <c r="A9351" s="143">
        <v>100</v>
      </c>
    </row>
    <row r="9352" spans="1:1" x14ac:dyDescent="0.2">
      <c r="A9352" s="143">
        <v>450</v>
      </c>
    </row>
    <row r="9353" spans="1:1" x14ac:dyDescent="0.2">
      <c r="A9353" s="143">
        <v>165</v>
      </c>
    </row>
    <row r="9354" spans="1:1" x14ac:dyDescent="0.2">
      <c r="A9354" s="143">
        <v>52</v>
      </c>
    </row>
    <row r="9355" spans="1:1" x14ac:dyDescent="0.2">
      <c r="A9355" s="143">
        <v>108</v>
      </c>
    </row>
    <row r="9356" spans="1:1" x14ac:dyDescent="0.2">
      <c r="A9356" s="143">
        <v>55</v>
      </c>
    </row>
    <row r="9357" spans="1:1" x14ac:dyDescent="0.2">
      <c r="A9357" s="143">
        <v>441</v>
      </c>
    </row>
    <row r="9358" spans="1:1" x14ac:dyDescent="0.2">
      <c r="A9358" s="143">
        <v>61</v>
      </c>
    </row>
    <row r="9359" spans="1:1" x14ac:dyDescent="0.2">
      <c r="A9359" s="143">
        <v>201</v>
      </c>
    </row>
    <row r="9360" spans="1:1" x14ac:dyDescent="0.2">
      <c r="A9360" s="143">
        <v>51</v>
      </c>
    </row>
    <row r="9361" spans="1:1" x14ac:dyDescent="0.2">
      <c r="A9361" s="143">
        <v>171</v>
      </c>
    </row>
    <row r="9362" spans="1:1" x14ac:dyDescent="0.2">
      <c r="A9362" s="143">
        <v>355</v>
      </c>
    </row>
    <row r="9363" spans="1:1" x14ac:dyDescent="0.2">
      <c r="A9363" s="143">
        <v>454</v>
      </c>
    </row>
    <row r="9364" spans="1:1" x14ac:dyDescent="0.2">
      <c r="A9364" s="143">
        <v>229</v>
      </c>
    </row>
    <row r="9365" spans="1:1" x14ac:dyDescent="0.2">
      <c r="A9365" s="143">
        <v>131</v>
      </c>
    </row>
    <row r="9366" spans="1:1" x14ac:dyDescent="0.2">
      <c r="A9366" s="143">
        <v>500</v>
      </c>
    </row>
    <row r="9367" spans="1:1" x14ac:dyDescent="0.2">
      <c r="A9367" s="143">
        <v>76</v>
      </c>
    </row>
    <row r="9368" spans="1:1" x14ac:dyDescent="0.2">
      <c r="A9368" s="143">
        <v>51</v>
      </c>
    </row>
    <row r="9369" spans="1:1" x14ac:dyDescent="0.2">
      <c r="A9369" s="143">
        <v>455</v>
      </c>
    </row>
    <row r="9370" spans="1:1" x14ac:dyDescent="0.2">
      <c r="A9370" s="143">
        <v>80</v>
      </c>
    </row>
    <row r="9371" spans="1:1" x14ac:dyDescent="0.2">
      <c r="A9371" s="143">
        <v>3</v>
      </c>
    </row>
    <row r="9372" spans="1:1" x14ac:dyDescent="0.2">
      <c r="A9372" s="143">
        <v>113</v>
      </c>
    </row>
    <row r="9373" spans="1:1" x14ac:dyDescent="0.2">
      <c r="A9373" s="143">
        <v>450</v>
      </c>
    </row>
    <row r="9374" spans="1:1" x14ac:dyDescent="0.2">
      <c r="A9374" s="143">
        <v>94</v>
      </c>
    </row>
    <row r="9375" spans="1:1" x14ac:dyDescent="0.2">
      <c r="A9375" s="143">
        <v>55</v>
      </c>
    </row>
    <row r="9376" spans="1:1" x14ac:dyDescent="0.2">
      <c r="A9376" s="143">
        <v>461</v>
      </c>
    </row>
    <row r="9377" spans="1:1" x14ac:dyDescent="0.2">
      <c r="A9377" s="143">
        <v>137</v>
      </c>
    </row>
    <row r="9378" spans="1:1" x14ac:dyDescent="0.2">
      <c r="A9378" s="143">
        <v>65</v>
      </c>
    </row>
    <row r="9379" spans="1:1" x14ac:dyDescent="0.2">
      <c r="A9379" s="143">
        <v>12</v>
      </c>
    </row>
    <row r="9380" spans="1:1" x14ac:dyDescent="0.2">
      <c r="A9380" s="143">
        <v>38</v>
      </c>
    </row>
    <row r="9381" spans="1:1" x14ac:dyDescent="0.2">
      <c r="A9381" s="143">
        <v>437</v>
      </c>
    </row>
    <row r="9382" spans="1:1" x14ac:dyDescent="0.2">
      <c r="A9382" s="143">
        <v>445</v>
      </c>
    </row>
    <row r="9383" spans="1:1" x14ac:dyDescent="0.2">
      <c r="A9383" s="143">
        <v>13</v>
      </c>
    </row>
    <row r="9384" spans="1:1" x14ac:dyDescent="0.2">
      <c r="A9384" s="143">
        <v>101</v>
      </c>
    </row>
    <row r="9385" spans="1:1" x14ac:dyDescent="0.2">
      <c r="A9385" s="143">
        <v>450</v>
      </c>
    </row>
    <row r="9386" spans="1:1" x14ac:dyDescent="0.2">
      <c r="A9386" s="143">
        <v>127</v>
      </c>
    </row>
    <row r="9387" spans="1:1" x14ac:dyDescent="0.2">
      <c r="A9387" s="143">
        <v>450</v>
      </c>
    </row>
    <row r="9388" spans="1:1" x14ac:dyDescent="0.2">
      <c r="A9388" s="143">
        <v>576</v>
      </c>
    </row>
    <row r="9389" spans="1:1" x14ac:dyDescent="0.2">
      <c r="A9389" s="143">
        <v>79</v>
      </c>
    </row>
    <row r="9390" spans="1:1" x14ac:dyDescent="0.2">
      <c r="A9390" s="143">
        <v>442</v>
      </c>
    </row>
    <row r="9391" spans="1:1" x14ac:dyDescent="0.2">
      <c r="A9391" s="143">
        <v>82</v>
      </c>
    </row>
    <row r="9392" spans="1:1" x14ac:dyDescent="0.2">
      <c r="A9392" s="143">
        <v>90</v>
      </c>
    </row>
    <row r="9393" spans="1:1" x14ac:dyDescent="0.2">
      <c r="A9393" s="143">
        <v>97</v>
      </c>
    </row>
    <row r="9394" spans="1:1" x14ac:dyDescent="0.2">
      <c r="A9394" s="143">
        <v>3</v>
      </c>
    </row>
    <row r="9395" spans="1:1" x14ac:dyDescent="0.2">
      <c r="A9395" s="143">
        <v>346</v>
      </c>
    </row>
    <row r="9396" spans="1:1" x14ac:dyDescent="0.2">
      <c r="A9396" s="143">
        <v>462</v>
      </c>
    </row>
    <row r="9397" spans="1:1" x14ac:dyDescent="0.2">
      <c r="A9397" s="143">
        <v>139</v>
      </c>
    </row>
    <row r="9398" spans="1:1" x14ac:dyDescent="0.2">
      <c r="A9398" s="143">
        <v>569</v>
      </c>
    </row>
    <row r="9399" spans="1:1" x14ac:dyDescent="0.2">
      <c r="A9399" s="143">
        <v>3</v>
      </c>
    </row>
    <row r="9400" spans="1:1" x14ac:dyDescent="0.2">
      <c r="A9400" s="143">
        <v>72</v>
      </c>
    </row>
    <row r="9401" spans="1:1" x14ac:dyDescent="0.2">
      <c r="A9401" s="143">
        <v>131</v>
      </c>
    </row>
    <row r="9402" spans="1:1" x14ac:dyDescent="0.2">
      <c r="A9402" s="143">
        <v>417</v>
      </c>
    </row>
    <row r="9403" spans="1:1" x14ac:dyDescent="0.2">
      <c r="A9403" s="143">
        <v>94</v>
      </c>
    </row>
    <row r="9404" spans="1:1" x14ac:dyDescent="0.2">
      <c r="A9404" s="143">
        <v>87</v>
      </c>
    </row>
    <row r="9405" spans="1:1" x14ac:dyDescent="0.2">
      <c r="A9405" s="143">
        <v>56</v>
      </c>
    </row>
    <row r="9406" spans="1:1" x14ac:dyDescent="0.2">
      <c r="A9406" s="143">
        <v>104</v>
      </c>
    </row>
    <row r="9407" spans="1:1" x14ac:dyDescent="0.2">
      <c r="A9407" s="143">
        <v>81</v>
      </c>
    </row>
    <row r="9408" spans="1:1" x14ac:dyDescent="0.2">
      <c r="A9408" s="143">
        <v>71</v>
      </c>
    </row>
    <row r="9409" spans="1:1" x14ac:dyDescent="0.2">
      <c r="A9409" s="143">
        <v>119</v>
      </c>
    </row>
    <row r="9410" spans="1:1" x14ac:dyDescent="0.2">
      <c r="A9410" s="143">
        <v>412</v>
      </c>
    </row>
    <row r="9411" spans="1:1" x14ac:dyDescent="0.2">
      <c r="A9411" s="143">
        <v>415</v>
      </c>
    </row>
    <row r="9412" spans="1:1" x14ac:dyDescent="0.2">
      <c r="A9412" s="143">
        <v>485</v>
      </c>
    </row>
    <row r="9413" spans="1:1" x14ac:dyDescent="0.2">
      <c r="A9413" s="143">
        <v>181</v>
      </c>
    </row>
    <row r="9414" spans="1:1" x14ac:dyDescent="0.2">
      <c r="A9414" s="143">
        <v>2</v>
      </c>
    </row>
    <row r="9415" spans="1:1" x14ac:dyDescent="0.2">
      <c r="A9415" s="143">
        <v>3349</v>
      </c>
    </row>
    <row r="9416" spans="1:1" x14ac:dyDescent="0.2">
      <c r="A9416" s="143">
        <v>12</v>
      </c>
    </row>
    <row r="9417" spans="1:1" x14ac:dyDescent="0.2">
      <c r="A9417" s="143">
        <v>65</v>
      </c>
    </row>
    <row r="9418" spans="1:1" x14ac:dyDescent="0.2">
      <c r="A9418" s="143">
        <v>115</v>
      </c>
    </row>
    <row r="9419" spans="1:1" x14ac:dyDescent="0.2">
      <c r="A9419" s="143">
        <v>171</v>
      </c>
    </row>
    <row r="9420" spans="1:1" x14ac:dyDescent="0.2">
      <c r="A9420" s="143">
        <v>132</v>
      </c>
    </row>
    <row r="9421" spans="1:1" x14ac:dyDescent="0.2">
      <c r="A9421" s="143">
        <v>87</v>
      </c>
    </row>
    <row r="9422" spans="1:1" x14ac:dyDescent="0.2">
      <c r="A9422" s="143">
        <v>447</v>
      </c>
    </row>
    <row r="9423" spans="1:1" x14ac:dyDescent="0.2">
      <c r="A9423" s="143">
        <v>870</v>
      </c>
    </row>
    <row r="9424" spans="1:1" x14ac:dyDescent="0.2">
      <c r="A9424" s="143">
        <v>168</v>
      </c>
    </row>
    <row r="9425" spans="1:1" x14ac:dyDescent="0.2">
      <c r="A9425" s="143">
        <v>389</v>
      </c>
    </row>
    <row r="9426" spans="1:1" x14ac:dyDescent="0.2">
      <c r="A9426" s="143">
        <v>282</v>
      </c>
    </row>
    <row r="9427" spans="1:1" x14ac:dyDescent="0.2">
      <c r="A9427" s="143">
        <v>78</v>
      </c>
    </row>
    <row r="9428" spans="1:1" x14ac:dyDescent="0.2">
      <c r="A9428" s="143">
        <v>72</v>
      </c>
    </row>
    <row r="9429" spans="1:1" x14ac:dyDescent="0.2">
      <c r="A9429" s="143">
        <v>83</v>
      </c>
    </row>
    <row r="9430" spans="1:1" x14ac:dyDescent="0.2">
      <c r="A9430" s="143">
        <v>115</v>
      </c>
    </row>
    <row r="9431" spans="1:1" x14ac:dyDescent="0.2">
      <c r="A9431" s="143">
        <v>156</v>
      </c>
    </row>
    <row r="9432" spans="1:1" x14ac:dyDescent="0.2">
      <c r="A9432" s="143">
        <v>459</v>
      </c>
    </row>
    <row r="9433" spans="1:1" x14ac:dyDescent="0.2">
      <c r="A9433" s="143">
        <v>509</v>
      </c>
    </row>
    <row r="9434" spans="1:1" x14ac:dyDescent="0.2">
      <c r="A9434" s="143">
        <v>106</v>
      </c>
    </row>
    <row r="9435" spans="1:1" x14ac:dyDescent="0.2">
      <c r="A9435" s="143">
        <v>89</v>
      </c>
    </row>
    <row r="9436" spans="1:1" x14ac:dyDescent="0.2">
      <c r="A9436" s="143">
        <v>596</v>
      </c>
    </row>
    <row r="9437" spans="1:1" x14ac:dyDescent="0.2">
      <c r="A9437" s="143">
        <v>432</v>
      </c>
    </row>
    <row r="9438" spans="1:1" x14ac:dyDescent="0.2">
      <c r="A9438" s="143">
        <v>95</v>
      </c>
    </row>
    <row r="9439" spans="1:1" x14ac:dyDescent="0.2">
      <c r="A9439" s="143">
        <v>359</v>
      </c>
    </row>
    <row r="9440" spans="1:1" x14ac:dyDescent="0.2">
      <c r="A9440" s="143">
        <v>63</v>
      </c>
    </row>
    <row r="9441" spans="1:1" x14ac:dyDescent="0.2">
      <c r="A9441" s="143">
        <v>97</v>
      </c>
    </row>
    <row r="9442" spans="1:1" x14ac:dyDescent="0.2">
      <c r="A9442" s="143">
        <v>414</v>
      </c>
    </row>
    <row r="9443" spans="1:1" x14ac:dyDescent="0.2">
      <c r="A9443" s="143">
        <v>83</v>
      </c>
    </row>
    <row r="9444" spans="1:1" x14ac:dyDescent="0.2">
      <c r="A9444" s="143">
        <v>95</v>
      </c>
    </row>
    <row r="9445" spans="1:1" x14ac:dyDescent="0.2">
      <c r="A9445" s="143">
        <v>139</v>
      </c>
    </row>
    <row r="9446" spans="1:1" x14ac:dyDescent="0.2">
      <c r="A9446" s="143">
        <v>435</v>
      </c>
    </row>
    <row r="9447" spans="1:1" x14ac:dyDescent="0.2">
      <c r="A9447" s="143">
        <v>59</v>
      </c>
    </row>
    <row r="9448" spans="1:1" x14ac:dyDescent="0.2">
      <c r="A9448" s="143">
        <v>109</v>
      </c>
    </row>
    <row r="9449" spans="1:1" x14ac:dyDescent="0.2">
      <c r="A9449" s="143">
        <v>434</v>
      </c>
    </row>
    <row r="9450" spans="1:1" x14ac:dyDescent="0.2">
      <c r="A9450" s="143">
        <v>117</v>
      </c>
    </row>
    <row r="9451" spans="1:1" x14ac:dyDescent="0.2">
      <c r="A9451" s="143">
        <v>514</v>
      </c>
    </row>
    <row r="9452" spans="1:1" x14ac:dyDescent="0.2">
      <c r="A9452" s="143">
        <v>43</v>
      </c>
    </row>
    <row r="9453" spans="1:1" x14ac:dyDescent="0.2">
      <c r="A9453" s="143">
        <v>148</v>
      </c>
    </row>
    <row r="9454" spans="1:1" x14ac:dyDescent="0.2">
      <c r="A9454" s="143">
        <v>52</v>
      </c>
    </row>
    <row r="9455" spans="1:1" x14ac:dyDescent="0.2">
      <c r="A9455" s="143">
        <v>131</v>
      </c>
    </row>
    <row r="9456" spans="1:1" x14ac:dyDescent="0.2">
      <c r="A9456" s="143">
        <v>171</v>
      </c>
    </row>
    <row r="9457" spans="1:1" x14ac:dyDescent="0.2">
      <c r="A9457" s="143">
        <v>37</v>
      </c>
    </row>
    <row r="9458" spans="1:1" x14ac:dyDescent="0.2">
      <c r="A9458" s="143">
        <v>2012</v>
      </c>
    </row>
    <row r="9459" spans="1:1" x14ac:dyDescent="0.2">
      <c r="A9459" s="143">
        <v>194</v>
      </c>
    </row>
    <row r="9460" spans="1:1" x14ac:dyDescent="0.2">
      <c r="A9460" s="143">
        <v>865</v>
      </c>
    </row>
    <row r="9461" spans="1:1" x14ac:dyDescent="0.2">
      <c r="A9461" s="143">
        <v>175</v>
      </c>
    </row>
    <row r="9462" spans="1:1" x14ac:dyDescent="0.2">
      <c r="A9462" s="143">
        <v>1262</v>
      </c>
    </row>
    <row r="9463" spans="1:1" x14ac:dyDescent="0.2">
      <c r="A9463" s="143">
        <v>9</v>
      </c>
    </row>
    <row r="9464" spans="1:1" x14ac:dyDescent="0.2">
      <c r="A9464" s="143">
        <v>61</v>
      </c>
    </row>
    <row r="9465" spans="1:1" x14ac:dyDescent="0.2">
      <c r="A9465" s="143">
        <v>53</v>
      </c>
    </row>
    <row r="9466" spans="1:1" x14ac:dyDescent="0.2">
      <c r="A9466" s="143">
        <v>224</v>
      </c>
    </row>
    <row r="9467" spans="1:1" x14ac:dyDescent="0.2">
      <c r="A9467" s="143">
        <v>373</v>
      </c>
    </row>
    <row r="9468" spans="1:1" x14ac:dyDescent="0.2">
      <c r="A9468" s="143">
        <v>305</v>
      </c>
    </row>
    <row r="9469" spans="1:1" x14ac:dyDescent="0.2">
      <c r="A9469" s="143">
        <v>414</v>
      </c>
    </row>
    <row r="9470" spans="1:1" x14ac:dyDescent="0.2">
      <c r="A9470" s="143">
        <v>2681</v>
      </c>
    </row>
    <row r="9471" spans="1:1" x14ac:dyDescent="0.2">
      <c r="A9471" s="143">
        <v>81</v>
      </c>
    </row>
    <row r="9472" spans="1:1" x14ac:dyDescent="0.2">
      <c r="A9472" s="143">
        <v>200</v>
      </c>
    </row>
    <row r="9473" spans="1:1" x14ac:dyDescent="0.2">
      <c r="A9473" s="143">
        <v>6</v>
      </c>
    </row>
    <row r="9474" spans="1:1" x14ac:dyDescent="0.2">
      <c r="A9474" s="143">
        <v>452</v>
      </c>
    </row>
    <row r="9475" spans="1:1" x14ac:dyDescent="0.2">
      <c r="A9475" s="143">
        <v>166</v>
      </c>
    </row>
    <row r="9476" spans="1:1" x14ac:dyDescent="0.2">
      <c r="A9476" s="143">
        <v>472</v>
      </c>
    </row>
    <row r="9477" spans="1:1" x14ac:dyDescent="0.2">
      <c r="A9477" s="143">
        <v>138</v>
      </c>
    </row>
    <row r="9478" spans="1:1" x14ac:dyDescent="0.2">
      <c r="A9478" s="143">
        <v>350</v>
      </c>
    </row>
    <row r="9479" spans="1:1" x14ac:dyDescent="0.2">
      <c r="A9479" s="143">
        <v>418</v>
      </c>
    </row>
    <row r="9480" spans="1:1" x14ac:dyDescent="0.2">
      <c r="A9480" s="143">
        <v>17</v>
      </c>
    </row>
    <row r="9481" spans="1:1" x14ac:dyDescent="0.2">
      <c r="A9481" s="143">
        <v>43</v>
      </c>
    </row>
    <row r="9482" spans="1:1" x14ac:dyDescent="0.2">
      <c r="A9482" s="143">
        <v>44</v>
      </c>
    </row>
    <row r="9483" spans="1:1" x14ac:dyDescent="0.2">
      <c r="A9483" s="143">
        <v>111</v>
      </c>
    </row>
    <row r="9484" spans="1:1" x14ac:dyDescent="0.2">
      <c r="A9484" s="143">
        <v>135</v>
      </c>
    </row>
    <row r="9485" spans="1:1" x14ac:dyDescent="0.2">
      <c r="A9485" s="143">
        <v>2407</v>
      </c>
    </row>
    <row r="9486" spans="1:1" x14ac:dyDescent="0.2">
      <c r="A9486" s="143">
        <v>75</v>
      </c>
    </row>
    <row r="9487" spans="1:1" x14ac:dyDescent="0.2">
      <c r="A9487" s="143">
        <v>17</v>
      </c>
    </row>
    <row r="9488" spans="1:1" x14ac:dyDescent="0.2">
      <c r="A9488" s="143">
        <v>203</v>
      </c>
    </row>
    <row r="9489" spans="1:1" x14ac:dyDescent="0.2">
      <c r="A9489" s="143">
        <v>234</v>
      </c>
    </row>
    <row r="9490" spans="1:1" x14ac:dyDescent="0.2">
      <c r="A9490" s="143">
        <v>90</v>
      </c>
    </row>
    <row r="9491" spans="1:1" x14ac:dyDescent="0.2">
      <c r="A9491" s="143">
        <v>321</v>
      </c>
    </row>
    <row r="9492" spans="1:1" x14ac:dyDescent="0.2">
      <c r="A9492" s="143">
        <v>95</v>
      </c>
    </row>
    <row r="9493" spans="1:1" x14ac:dyDescent="0.2">
      <c r="A9493" s="143">
        <v>74</v>
      </c>
    </row>
    <row r="9494" spans="1:1" x14ac:dyDescent="0.2">
      <c r="A9494" s="143">
        <v>141</v>
      </c>
    </row>
    <row r="9495" spans="1:1" x14ac:dyDescent="0.2">
      <c r="A9495" s="143">
        <v>309</v>
      </c>
    </row>
    <row r="9496" spans="1:1" x14ac:dyDescent="0.2">
      <c r="A9496" s="143">
        <v>99</v>
      </c>
    </row>
    <row r="9497" spans="1:1" x14ac:dyDescent="0.2">
      <c r="A9497" s="143">
        <v>495</v>
      </c>
    </row>
    <row r="9498" spans="1:1" x14ac:dyDescent="0.2">
      <c r="A9498" s="143">
        <v>2961</v>
      </c>
    </row>
    <row r="9499" spans="1:1" x14ac:dyDescent="0.2">
      <c r="A9499" s="143">
        <v>11</v>
      </c>
    </row>
    <row r="9500" spans="1:1" x14ac:dyDescent="0.2">
      <c r="A9500" s="143">
        <v>107</v>
      </c>
    </row>
    <row r="9501" spans="1:1" x14ac:dyDescent="0.2">
      <c r="A9501" s="143">
        <v>149</v>
      </c>
    </row>
    <row r="9502" spans="1:1" x14ac:dyDescent="0.2">
      <c r="A9502" s="143">
        <v>76</v>
      </c>
    </row>
    <row r="9503" spans="1:1" x14ac:dyDescent="0.2">
      <c r="A9503" s="143">
        <v>174</v>
      </c>
    </row>
    <row r="9504" spans="1:1" x14ac:dyDescent="0.2">
      <c r="A9504" s="143">
        <v>345</v>
      </c>
    </row>
    <row r="9505" spans="1:1" x14ac:dyDescent="0.2">
      <c r="A9505" s="143">
        <v>396</v>
      </c>
    </row>
    <row r="9506" spans="1:1" x14ac:dyDescent="0.2">
      <c r="A9506" s="143">
        <v>428</v>
      </c>
    </row>
    <row r="9507" spans="1:1" x14ac:dyDescent="0.2">
      <c r="A9507" s="143">
        <v>140</v>
      </c>
    </row>
    <row r="9508" spans="1:1" x14ac:dyDescent="0.2">
      <c r="A9508" s="143">
        <v>444</v>
      </c>
    </row>
    <row r="9509" spans="1:1" x14ac:dyDescent="0.2">
      <c r="A9509" s="143">
        <v>60</v>
      </c>
    </row>
    <row r="9510" spans="1:1" x14ac:dyDescent="0.2">
      <c r="A9510" s="143">
        <v>76</v>
      </c>
    </row>
    <row r="9511" spans="1:1" x14ac:dyDescent="0.2">
      <c r="A9511" s="143">
        <v>142</v>
      </c>
    </row>
    <row r="9512" spans="1:1" x14ac:dyDescent="0.2">
      <c r="A9512" s="143">
        <v>407</v>
      </c>
    </row>
    <row r="9513" spans="1:1" x14ac:dyDescent="0.2">
      <c r="A9513" s="143">
        <v>609</v>
      </c>
    </row>
    <row r="9514" spans="1:1" x14ac:dyDescent="0.2">
      <c r="A9514" s="143">
        <v>11</v>
      </c>
    </row>
    <row r="9515" spans="1:1" x14ac:dyDescent="0.2">
      <c r="A9515" s="143">
        <v>75</v>
      </c>
    </row>
    <row r="9516" spans="1:1" x14ac:dyDescent="0.2">
      <c r="A9516" s="143">
        <v>93</v>
      </c>
    </row>
    <row r="9517" spans="1:1" x14ac:dyDescent="0.2">
      <c r="A9517" s="143">
        <v>79</v>
      </c>
    </row>
    <row r="9518" spans="1:1" x14ac:dyDescent="0.2">
      <c r="A9518" s="143">
        <v>245</v>
      </c>
    </row>
    <row r="9519" spans="1:1" x14ac:dyDescent="0.2">
      <c r="A9519" s="143">
        <v>142</v>
      </c>
    </row>
    <row r="9520" spans="1:1" x14ac:dyDescent="0.2">
      <c r="A9520" s="143">
        <v>142</v>
      </c>
    </row>
    <row r="9521" spans="1:1" x14ac:dyDescent="0.2">
      <c r="A9521" s="143">
        <v>83</v>
      </c>
    </row>
    <row r="9522" spans="1:1" x14ac:dyDescent="0.2">
      <c r="A9522" s="143">
        <v>135</v>
      </c>
    </row>
    <row r="9523" spans="1:1" x14ac:dyDescent="0.2">
      <c r="A9523" s="143">
        <v>56</v>
      </c>
    </row>
    <row r="9524" spans="1:1" x14ac:dyDescent="0.2">
      <c r="A9524" s="143">
        <v>61</v>
      </c>
    </row>
    <row r="9525" spans="1:1" x14ac:dyDescent="0.2">
      <c r="A9525" s="143">
        <v>430</v>
      </c>
    </row>
    <row r="9526" spans="1:1" x14ac:dyDescent="0.2">
      <c r="A9526" s="143">
        <v>58</v>
      </c>
    </row>
    <row r="9527" spans="1:1" x14ac:dyDescent="0.2">
      <c r="A9527" s="143">
        <v>43</v>
      </c>
    </row>
    <row r="9528" spans="1:1" x14ac:dyDescent="0.2">
      <c r="A9528" s="143">
        <v>146</v>
      </c>
    </row>
    <row r="9529" spans="1:1" x14ac:dyDescent="0.2">
      <c r="A9529" s="143">
        <v>408</v>
      </c>
    </row>
    <row r="9530" spans="1:1" x14ac:dyDescent="0.2">
      <c r="A9530" s="143">
        <v>804</v>
      </c>
    </row>
    <row r="9531" spans="1:1" x14ac:dyDescent="0.2">
      <c r="A9531" s="143">
        <v>63</v>
      </c>
    </row>
    <row r="9532" spans="1:1" x14ac:dyDescent="0.2">
      <c r="A9532" s="143">
        <v>352</v>
      </c>
    </row>
    <row r="9533" spans="1:1" x14ac:dyDescent="0.2">
      <c r="A9533" s="143">
        <v>355</v>
      </c>
    </row>
    <row r="9534" spans="1:1" x14ac:dyDescent="0.2">
      <c r="A9534" s="143">
        <v>405</v>
      </c>
    </row>
    <row r="9535" spans="1:1" x14ac:dyDescent="0.2">
      <c r="A9535" s="143">
        <v>81</v>
      </c>
    </row>
    <row r="9536" spans="1:1" x14ac:dyDescent="0.2">
      <c r="A9536" s="143">
        <v>88</v>
      </c>
    </row>
    <row r="9537" spans="1:1" x14ac:dyDescent="0.2">
      <c r="A9537" s="143">
        <v>19</v>
      </c>
    </row>
    <row r="9538" spans="1:1" x14ac:dyDescent="0.2">
      <c r="A9538" s="143">
        <v>53</v>
      </c>
    </row>
    <row r="9539" spans="1:1" x14ac:dyDescent="0.2">
      <c r="A9539" s="143">
        <v>81</v>
      </c>
    </row>
    <row r="9540" spans="1:1" x14ac:dyDescent="0.2">
      <c r="A9540" s="143">
        <v>205</v>
      </c>
    </row>
    <row r="9541" spans="1:1" x14ac:dyDescent="0.2">
      <c r="A9541" s="143">
        <v>84</v>
      </c>
    </row>
    <row r="9542" spans="1:1" x14ac:dyDescent="0.2">
      <c r="A9542" s="143">
        <v>56</v>
      </c>
    </row>
    <row r="9543" spans="1:1" x14ac:dyDescent="0.2">
      <c r="A9543" s="143">
        <v>89</v>
      </c>
    </row>
    <row r="9544" spans="1:1" x14ac:dyDescent="0.2">
      <c r="A9544" s="143">
        <v>106</v>
      </c>
    </row>
    <row r="9545" spans="1:1" x14ac:dyDescent="0.2">
      <c r="A9545" s="143">
        <v>447</v>
      </c>
    </row>
    <row r="9546" spans="1:1" x14ac:dyDescent="0.2">
      <c r="A9546" s="143">
        <v>94</v>
      </c>
    </row>
    <row r="9547" spans="1:1" x14ac:dyDescent="0.2">
      <c r="A9547" s="143">
        <v>118</v>
      </c>
    </row>
    <row r="9548" spans="1:1" x14ac:dyDescent="0.2">
      <c r="A9548" s="143">
        <v>1495</v>
      </c>
    </row>
    <row r="9549" spans="1:1" x14ac:dyDescent="0.2">
      <c r="A9549" s="143">
        <v>95</v>
      </c>
    </row>
    <row r="9550" spans="1:1" x14ac:dyDescent="0.2">
      <c r="A9550" s="143">
        <v>475</v>
      </c>
    </row>
    <row r="9551" spans="1:1" x14ac:dyDescent="0.2">
      <c r="A9551" s="143">
        <v>58</v>
      </c>
    </row>
    <row r="9552" spans="1:1" x14ac:dyDescent="0.2">
      <c r="A9552" s="143">
        <v>368</v>
      </c>
    </row>
    <row r="9553" spans="1:1" x14ac:dyDescent="0.2">
      <c r="A9553" s="143">
        <v>12</v>
      </c>
    </row>
    <row r="9554" spans="1:1" x14ac:dyDescent="0.2">
      <c r="A9554" s="143">
        <v>86</v>
      </c>
    </row>
    <row r="9555" spans="1:1" x14ac:dyDescent="0.2">
      <c r="A9555" s="143">
        <v>101</v>
      </c>
    </row>
    <row r="9556" spans="1:1" x14ac:dyDescent="0.2">
      <c r="A9556" s="143">
        <v>191</v>
      </c>
    </row>
    <row r="9557" spans="1:1" x14ac:dyDescent="0.2">
      <c r="A9557" s="143">
        <v>293</v>
      </c>
    </row>
    <row r="9558" spans="1:1" x14ac:dyDescent="0.2">
      <c r="A9558" s="143">
        <v>429</v>
      </c>
    </row>
    <row r="9559" spans="1:1" x14ac:dyDescent="0.2">
      <c r="A9559" s="143">
        <v>53</v>
      </c>
    </row>
    <row r="9560" spans="1:1" x14ac:dyDescent="0.2">
      <c r="A9560" s="143">
        <v>437</v>
      </c>
    </row>
    <row r="9561" spans="1:1" x14ac:dyDescent="0.2">
      <c r="A9561" s="143">
        <v>115</v>
      </c>
    </row>
    <row r="9562" spans="1:1" x14ac:dyDescent="0.2">
      <c r="A9562" s="143">
        <v>32</v>
      </c>
    </row>
    <row r="9563" spans="1:1" x14ac:dyDescent="0.2">
      <c r="A9563" s="143">
        <v>99</v>
      </c>
    </row>
    <row r="9564" spans="1:1" x14ac:dyDescent="0.2">
      <c r="A9564" s="143">
        <v>142</v>
      </c>
    </row>
    <row r="9565" spans="1:1" x14ac:dyDescent="0.2">
      <c r="A9565" s="143">
        <v>53</v>
      </c>
    </row>
    <row r="9566" spans="1:1" x14ac:dyDescent="0.2">
      <c r="A9566" s="143">
        <v>193</v>
      </c>
    </row>
    <row r="9567" spans="1:1" x14ac:dyDescent="0.2">
      <c r="A9567" s="143">
        <v>256</v>
      </c>
    </row>
    <row r="9568" spans="1:1" x14ac:dyDescent="0.2">
      <c r="A9568" s="143">
        <v>403</v>
      </c>
    </row>
    <row r="9569" spans="1:1" x14ac:dyDescent="0.2">
      <c r="A9569" s="143">
        <v>327</v>
      </c>
    </row>
    <row r="9570" spans="1:1" x14ac:dyDescent="0.2">
      <c r="A9570" s="143">
        <v>435</v>
      </c>
    </row>
    <row r="9571" spans="1:1" x14ac:dyDescent="0.2">
      <c r="A9571" s="143">
        <v>97</v>
      </c>
    </row>
    <row r="9572" spans="1:1" x14ac:dyDescent="0.2">
      <c r="A9572" s="143">
        <v>100</v>
      </c>
    </row>
    <row r="9573" spans="1:1" x14ac:dyDescent="0.2">
      <c r="A9573" s="143">
        <v>108</v>
      </c>
    </row>
    <row r="9574" spans="1:1" x14ac:dyDescent="0.2">
      <c r="A9574" s="143">
        <v>274</v>
      </c>
    </row>
    <row r="9575" spans="1:1" x14ac:dyDescent="0.2">
      <c r="A9575" s="143">
        <v>79</v>
      </c>
    </row>
    <row r="9576" spans="1:1" x14ac:dyDescent="0.2">
      <c r="A9576" s="143">
        <v>236</v>
      </c>
    </row>
    <row r="9577" spans="1:1" x14ac:dyDescent="0.2">
      <c r="A9577" s="143">
        <v>3568</v>
      </c>
    </row>
    <row r="9578" spans="1:1" x14ac:dyDescent="0.2">
      <c r="A9578" s="143">
        <v>36</v>
      </c>
    </row>
    <row r="9579" spans="1:1" x14ac:dyDescent="0.2">
      <c r="A9579" s="143">
        <v>25</v>
      </c>
    </row>
    <row r="9580" spans="1:1" x14ac:dyDescent="0.2">
      <c r="A9580" s="143">
        <v>424</v>
      </c>
    </row>
    <row r="9581" spans="1:1" x14ac:dyDescent="0.2">
      <c r="A9581" s="143">
        <v>450</v>
      </c>
    </row>
    <row r="9582" spans="1:1" x14ac:dyDescent="0.2">
      <c r="A9582" s="143">
        <v>248</v>
      </c>
    </row>
    <row r="9583" spans="1:1" x14ac:dyDescent="0.2">
      <c r="A9583" s="143">
        <v>181</v>
      </c>
    </row>
    <row r="9584" spans="1:1" x14ac:dyDescent="0.2">
      <c r="A9584" s="143">
        <v>110</v>
      </c>
    </row>
    <row r="9585" spans="1:1" x14ac:dyDescent="0.2">
      <c r="A9585" s="143">
        <v>443</v>
      </c>
    </row>
    <row r="9586" spans="1:1" x14ac:dyDescent="0.2">
      <c r="A9586" s="143">
        <v>107</v>
      </c>
    </row>
    <row r="9587" spans="1:1" x14ac:dyDescent="0.2">
      <c r="A9587" s="143">
        <v>56</v>
      </c>
    </row>
    <row r="9588" spans="1:1" x14ac:dyDescent="0.2">
      <c r="A9588" s="143">
        <v>128</v>
      </c>
    </row>
    <row r="9589" spans="1:1" x14ac:dyDescent="0.2">
      <c r="A9589" s="143">
        <v>418</v>
      </c>
    </row>
    <row r="9590" spans="1:1" x14ac:dyDescent="0.2">
      <c r="A9590" s="143">
        <v>435</v>
      </c>
    </row>
    <row r="9591" spans="1:1" x14ac:dyDescent="0.2">
      <c r="A9591" s="143">
        <v>62</v>
      </c>
    </row>
    <row r="9592" spans="1:1" x14ac:dyDescent="0.2">
      <c r="A9592" s="143">
        <v>427</v>
      </c>
    </row>
    <row r="9593" spans="1:1" x14ac:dyDescent="0.2">
      <c r="A9593" s="143">
        <v>19</v>
      </c>
    </row>
    <row r="9594" spans="1:1" x14ac:dyDescent="0.2">
      <c r="A9594" s="143">
        <v>544</v>
      </c>
    </row>
    <row r="9595" spans="1:1" x14ac:dyDescent="0.2">
      <c r="A9595" s="143">
        <v>134</v>
      </c>
    </row>
    <row r="9596" spans="1:1" x14ac:dyDescent="0.2">
      <c r="A9596" s="143">
        <v>539</v>
      </c>
    </row>
    <row r="9597" spans="1:1" x14ac:dyDescent="0.2">
      <c r="A9597" s="143">
        <v>711</v>
      </c>
    </row>
    <row r="9598" spans="1:1" x14ac:dyDescent="0.2">
      <c r="A9598" s="143">
        <v>166</v>
      </c>
    </row>
    <row r="9599" spans="1:1" x14ac:dyDescent="0.2">
      <c r="A9599" s="143">
        <v>73</v>
      </c>
    </row>
    <row r="9600" spans="1:1" x14ac:dyDescent="0.2">
      <c r="A9600" s="143">
        <v>154</v>
      </c>
    </row>
    <row r="9601" spans="1:1" x14ac:dyDescent="0.2">
      <c r="A9601" s="143">
        <v>26</v>
      </c>
    </row>
    <row r="9602" spans="1:1" x14ac:dyDescent="0.2">
      <c r="A9602" s="143">
        <v>116</v>
      </c>
    </row>
    <row r="9603" spans="1:1" x14ac:dyDescent="0.2">
      <c r="A9603" s="143">
        <v>150</v>
      </c>
    </row>
    <row r="9604" spans="1:1" x14ac:dyDescent="0.2">
      <c r="A9604" s="143">
        <v>57</v>
      </c>
    </row>
    <row r="9605" spans="1:1" x14ac:dyDescent="0.2">
      <c r="A9605" s="143">
        <v>446</v>
      </c>
    </row>
    <row r="9606" spans="1:1" x14ac:dyDescent="0.2">
      <c r="A9606" s="143">
        <v>55</v>
      </c>
    </row>
    <row r="9607" spans="1:1" x14ac:dyDescent="0.2">
      <c r="A9607" s="143">
        <v>693</v>
      </c>
    </row>
    <row r="9608" spans="1:1" x14ac:dyDescent="0.2">
      <c r="A9608" s="143">
        <v>439</v>
      </c>
    </row>
    <row r="9609" spans="1:1" x14ac:dyDescent="0.2">
      <c r="A9609" s="143">
        <v>181</v>
      </c>
    </row>
    <row r="9610" spans="1:1" x14ac:dyDescent="0.2">
      <c r="A9610" s="143">
        <v>2</v>
      </c>
    </row>
    <row r="9611" spans="1:1" x14ac:dyDescent="0.2">
      <c r="A9611" s="143">
        <v>59</v>
      </c>
    </row>
    <row r="9612" spans="1:1" x14ac:dyDescent="0.2">
      <c r="A9612" s="143">
        <v>305</v>
      </c>
    </row>
    <row r="9613" spans="1:1" x14ac:dyDescent="0.2">
      <c r="A9613" s="143">
        <v>441</v>
      </c>
    </row>
    <row r="9614" spans="1:1" x14ac:dyDescent="0.2">
      <c r="A9614" s="143">
        <v>445</v>
      </c>
    </row>
    <row r="9615" spans="1:1" x14ac:dyDescent="0.2">
      <c r="A9615" s="143">
        <v>93</v>
      </c>
    </row>
    <row r="9616" spans="1:1" x14ac:dyDescent="0.2">
      <c r="A9616" s="143">
        <v>28</v>
      </c>
    </row>
    <row r="9617" spans="1:1" x14ac:dyDescent="0.2">
      <c r="A9617" s="143">
        <v>84</v>
      </c>
    </row>
    <row r="9618" spans="1:1" x14ac:dyDescent="0.2">
      <c r="A9618" s="143">
        <v>38</v>
      </c>
    </row>
    <row r="9619" spans="1:1" x14ac:dyDescent="0.2">
      <c r="A9619" s="143">
        <v>3957</v>
      </c>
    </row>
    <row r="9620" spans="1:1" x14ac:dyDescent="0.2">
      <c r="A9620" s="143">
        <v>69</v>
      </c>
    </row>
    <row r="9621" spans="1:1" x14ac:dyDescent="0.2">
      <c r="A9621" s="143">
        <v>106</v>
      </c>
    </row>
    <row r="9622" spans="1:1" x14ac:dyDescent="0.2">
      <c r="A9622" s="143">
        <v>58</v>
      </c>
    </row>
    <row r="9623" spans="1:1" x14ac:dyDescent="0.2">
      <c r="A9623" s="143">
        <v>77</v>
      </c>
    </row>
    <row r="9624" spans="1:1" x14ac:dyDescent="0.2">
      <c r="A9624" s="143">
        <v>86</v>
      </c>
    </row>
    <row r="9625" spans="1:1" x14ac:dyDescent="0.2">
      <c r="A9625" s="143">
        <v>173</v>
      </c>
    </row>
    <row r="9626" spans="1:1" x14ac:dyDescent="0.2">
      <c r="A9626" s="143">
        <v>408</v>
      </c>
    </row>
    <row r="9627" spans="1:1" x14ac:dyDescent="0.2">
      <c r="A9627" s="143">
        <v>443</v>
      </c>
    </row>
    <row r="9628" spans="1:1" x14ac:dyDescent="0.2">
      <c r="A9628" s="143">
        <v>51</v>
      </c>
    </row>
    <row r="9629" spans="1:1" x14ac:dyDescent="0.2">
      <c r="A9629" s="143">
        <v>1555</v>
      </c>
    </row>
    <row r="9630" spans="1:1" x14ac:dyDescent="0.2">
      <c r="A9630" s="143">
        <v>165</v>
      </c>
    </row>
    <row r="9631" spans="1:1" x14ac:dyDescent="0.2">
      <c r="A9631" s="143">
        <v>400</v>
      </c>
    </row>
    <row r="9632" spans="1:1" x14ac:dyDescent="0.2">
      <c r="A9632" s="143">
        <v>135</v>
      </c>
    </row>
    <row r="9633" spans="1:1" x14ac:dyDescent="0.2">
      <c r="A9633" s="143">
        <v>392</v>
      </c>
    </row>
    <row r="9634" spans="1:1" x14ac:dyDescent="0.2">
      <c r="A9634" s="143">
        <v>132</v>
      </c>
    </row>
    <row r="9635" spans="1:1" x14ac:dyDescent="0.2">
      <c r="A9635" s="143">
        <v>39</v>
      </c>
    </row>
    <row r="9636" spans="1:1" x14ac:dyDescent="0.2">
      <c r="A9636" s="143">
        <v>3</v>
      </c>
    </row>
    <row r="9637" spans="1:1" x14ac:dyDescent="0.2">
      <c r="A9637" s="143">
        <v>63</v>
      </c>
    </row>
    <row r="9638" spans="1:1" x14ac:dyDescent="0.2">
      <c r="A9638" s="143">
        <v>666</v>
      </c>
    </row>
    <row r="9639" spans="1:1" x14ac:dyDescent="0.2">
      <c r="A9639" s="143">
        <v>46</v>
      </c>
    </row>
    <row r="9640" spans="1:1" x14ac:dyDescent="0.2">
      <c r="A9640" s="143">
        <v>115</v>
      </c>
    </row>
    <row r="9641" spans="1:1" x14ac:dyDescent="0.2">
      <c r="A9641" s="143">
        <v>186</v>
      </c>
    </row>
    <row r="9642" spans="1:1" x14ac:dyDescent="0.2">
      <c r="A9642" s="143">
        <v>486</v>
      </c>
    </row>
    <row r="9643" spans="1:1" x14ac:dyDescent="0.2">
      <c r="A9643" s="143">
        <v>338</v>
      </c>
    </row>
    <row r="9644" spans="1:1" x14ac:dyDescent="0.2">
      <c r="A9644" s="143">
        <v>177</v>
      </c>
    </row>
    <row r="9645" spans="1:1" x14ac:dyDescent="0.2">
      <c r="A9645" s="143">
        <v>3564</v>
      </c>
    </row>
    <row r="9646" spans="1:1" x14ac:dyDescent="0.2">
      <c r="A9646" s="143">
        <v>137</v>
      </c>
    </row>
    <row r="9647" spans="1:1" x14ac:dyDescent="0.2">
      <c r="A9647" s="143">
        <v>318</v>
      </c>
    </row>
    <row r="9648" spans="1:1" x14ac:dyDescent="0.2">
      <c r="A9648" s="143">
        <v>70</v>
      </c>
    </row>
    <row r="9649" spans="1:1" x14ac:dyDescent="0.2">
      <c r="A9649" s="143">
        <v>125</v>
      </c>
    </row>
    <row r="9650" spans="1:1" x14ac:dyDescent="0.2">
      <c r="A9650" s="143">
        <v>433</v>
      </c>
    </row>
    <row r="9651" spans="1:1" x14ac:dyDescent="0.2">
      <c r="A9651" s="143">
        <v>30</v>
      </c>
    </row>
    <row r="9652" spans="1:1" x14ac:dyDescent="0.2">
      <c r="A9652" s="143">
        <v>51</v>
      </c>
    </row>
    <row r="9653" spans="1:1" x14ac:dyDescent="0.2">
      <c r="A9653" s="143">
        <v>411</v>
      </c>
    </row>
    <row r="9654" spans="1:1" x14ac:dyDescent="0.2">
      <c r="A9654" s="143">
        <v>96</v>
      </c>
    </row>
    <row r="9655" spans="1:1" x14ac:dyDescent="0.2">
      <c r="A9655" s="143">
        <v>107</v>
      </c>
    </row>
    <row r="9656" spans="1:1" x14ac:dyDescent="0.2">
      <c r="A9656" s="143">
        <v>95</v>
      </c>
    </row>
    <row r="9657" spans="1:1" x14ac:dyDescent="0.2">
      <c r="A9657" s="143">
        <v>465</v>
      </c>
    </row>
    <row r="9658" spans="1:1" x14ac:dyDescent="0.2">
      <c r="A9658" s="143">
        <v>140</v>
      </c>
    </row>
    <row r="9659" spans="1:1" x14ac:dyDescent="0.2">
      <c r="A9659" s="143">
        <v>310</v>
      </c>
    </row>
    <row r="9660" spans="1:1" x14ac:dyDescent="0.2">
      <c r="A9660" s="143">
        <v>103</v>
      </c>
    </row>
    <row r="9661" spans="1:1" x14ac:dyDescent="0.2">
      <c r="A9661" s="143">
        <v>16</v>
      </c>
    </row>
    <row r="9662" spans="1:1" x14ac:dyDescent="0.2">
      <c r="A9662" s="143">
        <v>378</v>
      </c>
    </row>
    <row r="9663" spans="1:1" x14ac:dyDescent="0.2">
      <c r="A9663" s="143">
        <v>1305</v>
      </c>
    </row>
    <row r="9664" spans="1:1" x14ac:dyDescent="0.2">
      <c r="A9664" s="143">
        <v>604</v>
      </c>
    </row>
    <row r="9665" spans="1:1" x14ac:dyDescent="0.2">
      <c r="A9665" s="143">
        <v>51</v>
      </c>
    </row>
    <row r="9666" spans="1:1" x14ac:dyDescent="0.2">
      <c r="A9666" s="143">
        <v>88</v>
      </c>
    </row>
    <row r="9667" spans="1:1" x14ac:dyDescent="0.2">
      <c r="A9667" s="143">
        <v>74</v>
      </c>
    </row>
    <row r="9668" spans="1:1" x14ac:dyDescent="0.2">
      <c r="A9668" s="143">
        <v>126</v>
      </c>
    </row>
    <row r="9669" spans="1:1" x14ac:dyDescent="0.2">
      <c r="A9669" s="143">
        <v>172</v>
      </c>
    </row>
    <row r="9670" spans="1:1" x14ac:dyDescent="0.2">
      <c r="A9670" s="143">
        <v>316</v>
      </c>
    </row>
    <row r="9671" spans="1:1" x14ac:dyDescent="0.2">
      <c r="A9671" s="143">
        <v>110</v>
      </c>
    </row>
    <row r="9672" spans="1:1" x14ac:dyDescent="0.2">
      <c r="A9672" s="143">
        <v>49</v>
      </c>
    </row>
    <row r="9673" spans="1:1" x14ac:dyDescent="0.2">
      <c r="A9673" s="143">
        <v>85</v>
      </c>
    </row>
    <row r="9674" spans="1:1" x14ac:dyDescent="0.2">
      <c r="A9674" s="143">
        <v>104</v>
      </c>
    </row>
    <row r="9675" spans="1:1" x14ac:dyDescent="0.2">
      <c r="A9675" s="143">
        <v>482</v>
      </c>
    </row>
    <row r="9676" spans="1:1" x14ac:dyDescent="0.2">
      <c r="A9676" s="143">
        <v>875</v>
      </c>
    </row>
    <row r="9677" spans="1:1" x14ac:dyDescent="0.2">
      <c r="A9677" s="143">
        <v>50</v>
      </c>
    </row>
    <row r="9678" spans="1:1" x14ac:dyDescent="0.2">
      <c r="A9678" s="143">
        <v>66</v>
      </c>
    </row>
    <row r="9679" spans="1:1" x14ac:dyDescent="0.2">
      <c r="A9679" s="143">
        <v>86</v>
      </c>
    </row>
    <row r="9680" spans="1:1" x14ac:dyDescent="0.2">
      <c r="A9680" s="143">
        <v>4</v>
      </c>
    </row>
    <row r="9681" spans="1:1" x14ac:dyDescent="0.2">
      <c r="A9681" s="143">
        <v>48</v>
      </c>
    </row>
    <row r="9682" spans="1:1" x14ac:dyDescent="0.2">
      <c r="A9682" s="143">
        <v>350</v>
      </c>
    </row>
    <row r="9683" spans="1:1" x14ac:dyDescent="0.2">
      <c r="A9683" s="143">
        <v>427</v>
      </c>
    </row>
    <row r="9684" spans="1:1" x14ac:dyDescent="0.2">
      <c r="A9684" s="143">
        <v>93</v>
      </c>
    </row>
    <row r="9685" spans="1:1" x14ac:dyDescent="0.2">
      <c r="A9685" s="143">
        <v>126</v>
      </c>
    </row>
    <row r="9686" spans="1:1" x14ac:dyDescent="0.2">
      <c r="A9686" s="143">
        <v>149</v>
      </c>
    </row>
    <row r="9687" spans="1:1" x14ac:dyDescent="0.2">
      <c r="A9687" s="143">
        <v>664</v>
      </c>
    </row>
    <row r="9688" spans="1:1" x14ac:dyDescent="0.2">
      <c r="A9688" s="143">
        <v>74</v>
      </c>
    </row>
    <row r="9689" spans="1:1" x14ac:dyDescent="0.2">
      <c r="A9689" s="143">
        <v>430</v>
      </c>
    </row>
    <row r="9690" spans="1:1" x14ac:dyDescent="0.2">
      <c r="A9690" s="143">
        <v>121</v>
      </c>
    </row>
    <row r="9691" spans="1:1" x14ac:dyDescent="0.2">
      <c r="A9691" s="143">
        <v>338</v>
      </c>
    </row>
    <row r="9692" spans="1:1" x14ac:dyDescent="0.2">
      <c r="A9692" s="143">
        <v>170</v>
      </c>
    </row>
    <row r="9693" spans="1:1" x14ac:dyDescent="0.2">
      <c r="A9693" s="143">
        <v>74</v>
      </c>
    </row>
    <row r="9694" spans="1:1" x14ac:dyDescent="0.2">
      <c r="A9694" s="143">
        <v>345</v>
      </c>
    </row>
    <row r="9695" spans="1:1" x14ac:dyDescent="0.2">
      <c r="A9695" s="143">
        <v>200</v>
      </c>
    </row>
    <row r="9696" spans="1:1" x14ac:dyDescent="0.2">
      <c r="A9696" s="143">
        <v>77</v>
      </c>
    </row>
    <row r="9697" spans="1:1" x14ac:dyDescent="0.2">
      <c r="A9697" s="143">
        <v>148</v>
      </c>
    </row>
    <row r="9698" spans="1:1" x14ac:dyDescent="0.2">
      <c r="A9698" s="143">
        <v>389</v>
      </c>
    </row>
    <row r="9699" spans="1:1" x14ac:dyDescent="0.2">
      <c r="A9699" s="143">
        <v>80</v>
      </c>
    </row>
    <row r="9700" spans="1:1" x14ac:dyDescent="0.2">
      <c r="A9700" s="143">
        <v>384</v>
      </c>
    </row>
    <row r="9701" spans="1:1" x14ac:dyDescent="0.2">
      <c r="A9701" s="143">
        <v>526</v>
      </c>
    </row>
    <row r="9702" spans="1:1" x14ac:dyDescent="0.2">
      <c r="A9702" s="143">
        <v>491</v>
      </c>
    </row>
    <row r="9703" spans="1:1" x14ac:dyDescent="0.2">
      <c r="A9703" s="143">
        <v>66</v>
      </c>
    </row>
    <row r="9704" spans="1:1" x14ac:dyDescent="0.2">
      <c r="A9704" s="143">
        <v>21</v>
      </c>
    </row>
    <row r="9705" spans="1:1" x14ac:dyDescent="0.2">
      <c r="A9705" s="143">
        <v>55</v>
      </c>
    </row>
    <row r="9706" spans="1:1" x14ac:dyDescent="0.2">
      <c r="A9706" s="143">
        <v>197</v>
      </c>
    </row>
    <row r="9707" spans="1:1" x14ac:dyDescent="0.2">
      <c r="A9707" s="143">
        <v>379</v>
      </c>
    </row>
    <row r="9708" spans="1:1" x14ac:dyDescent="0.2">
      <c r="A9708" s="143">
        <v>12</v>
      </c>
    </row>
    <row r="9709" spans="1:1" x14ac:dyDescent="0.2">
      <c r="A9709" s="143">
        <v>149</v>
      </c>
    </row>
    <row r="9710" spans="1:1" x14ac:dyDescent="0.2">
      <c r="A9710" s="143">
        <v>91</v>
      </c>
    </row>
    <row r="9711" spans="1:1" x14ac:dyDescent="0.2">
      <c r="A9711" s="143">
        <v>37</v>
      </c>
    </row>
    <row r="9712" spans="1:1" x14ac:dyDescent="0.2">
      <c r="A9712" s="143">
        <v>382</v>
      </c>
    </row>
    <row r="9713" spans="1:1" x14ac:dyDescent="0.2">
      <c r="A9713" s="143">
        <v>575</v>
      </c>
    </row>
    <row r="9714" spans="1:1" x14ac:dyDescent="0.2">
      <c r="A9714" s="143">
        <v>65</v>
      </c>
    </row>
    <row r="9715" spans="1:1" x14ac:dyDescent="0.2">
      <c r="A9715" s="143">
        <v>107</v>
      </c>
    </row>
    <row r="9716" spans="1:1" x14ac:dyDescent="0.2">
      <c r="A9716" s="143">
        <v>34</v>
      </c>
    </row>
    <row r="9717" spans="1:1" x14ac:dyDescent="0.2">
      <c r="A9717" s="143">
        <v>86</v>
      </c>
    </row>
    <row r="9718" spans="1:1" x14ac:dyDescent="0.2">
      <c r="A9718" s="143">
        <v>5</v>
      </c>
    </row>
    <row r="9719" spans="1:1" x14ac:dyDescent="0.2">
      <c r="A9719" s="143">
        <v>59</v>
      </c>
    </row>
    <row r="9720" spans="1:1" x14ac:dyDescent="0.2">
      <c r="A9720" s="143">
        <v>148</v>
      </c>
    </row>
    <row r="9721" spans="1:1" x14ac:dyDescent="0.2">
      <c r="A9721" s="143">
        <v>487</v>
      </c>
    </row>
    <row r="9722" spans="1:1" x14ac:dyDescent="0.2">
      <c r="A9722" s="143">
        <v>4</v>
      </c>
    </row>
    <row r="9723" spans="1:1" x14ac:dyDescent="0.2">
      <c r="A9723" s="143">
        <v>150</v>
      </c>
    </row>
    <row r="9724" spans="1:1" x14ac:dyDescent="0.2">
      <c r="A9724" s="143">
        <v>413</v>
      </c>
    </row>
    <row r="9725" spans="1:1" x14ac:dyDescent="0.2">
      <c r="A9725" s="143">
        <v>24</v>
      </c>
    </row>
    <row r="9726" spans="1:1" x14ac:dyDescent="0.2">
      <c r="A9726" s="143">
        <v>120</v>
      </c>
    </row>
    <row r="9727" spans="1:1" x14ac:dyDescent="0.2">
      <c r="A9727" s="143">
        <v>416</v>
      </c>
    </row>
    <row r="9728" spans="1:1" x14ac:dyDescent="0.2">
      <c r="A9728" s="143">
        <v>42</v>
      </c>
    </row>
    <row r="9729" spans="1:1" x14ac:dyDescent="0.2">
      <c r="A9729" s="143">
        <v>443</v>
      </c>
    </row>
    <row r="9730" spans="1:1" x14ac:dyDescent="0.2">
      <c r="A9730" s="143">
        <v>17</v>
      </c>
    </row>
    <row r="9731" spans="1:1" x14ac:dyDescent="0.2">
      <c r="A9731" s="143">
        <v>134</v>
      </c>
    </row>
    <row r="9732" spans="1:1" x14ac:dyDescent="0.2">
      <c r="A9732" s="143">
        <v>137</v>
      </c>
    </row>
    <row r="9733" spans="1:1" x14ac:dyDescent="0.2">
      <c r="A9733" s="143">
        <v>405</v>
      </c>
    </row>
    <row r="9734" spans="1:1" x14ac:dyDescent="0.2">
      <c r="A9734" s="143">
        <v>70</v>
      </c>
    </row>
    <row r="9735" spans="1:1" x14ac:dyDescent="0.2">
      <c r="A9735" s="143">
        <v>84</v>
      </c>
    </row>
    <row r="9736" spans="1:1" x14ac:dyDescent="0.2">
      <c r="A9736" s="143">
        <v>108</v>
      </c>
    </row>
    <row r="9737" spans="1:1" x14ac:dyDescent="0.2">
      <c r="A9737" s="143">
        <v>412</v>
      </c>
    </row>
    <row r="9738" spans="1:1" x14ac:dyDescent="0.2">
      <c r="A9738" s="143">
        <v>35</v>
      </c>
    </row>
    <row r="9739" spans="1:1" x14ac:dyDescent="0.2">
      <c r="A9739" s="143">
        <v>126</v>
      </c>
    </row>
    <row r="9740" spans="1:1" x14ac:dyDescent="0.2">
      <c r="A9740" s="143">
        <v>172</v>
      </c>
    </row>
    <row r="9741" spans="1:1" x14ac:dyDescent="0.2">
      <c r="A9741" s="143">
        <v>380</v>
      </c>
    </row>
    <row r="9742" spans="1:1" x14ac:dyDescent="0.2">
      <c r="A9742" s="143">
        <v>453</v>
      </c>
    </row>
    <row r="9743" spans="1:1" x14ac:dyDescent="0.2">
      <c r="A9743" s="143">
        <v>20</v>
      </c>
    </row>
    <row r="9744" spans="1:1" x14ac:dyDescent="0.2">
      <c r="A9744" s="143">
        <v>97</v>
      </c>
    </row>
    <row r="9745" spans="1:1" x14ac:dyDescent="0.2">
      <c r="A9745" s="143">
        <v>354</v>
      </c>
    </row>
    <row r="9746" spans="1:1" x14ac:dyDescent="0.2">
      <c r="A9746" s="143">
        <v>457</v>
      </c>
    </row>
    <row r="9747" spans="1:1" x14ac:dyDescent="0.2">
      <c r="A9747" s="143">
        <v>499</v>
      </c>
    </row>
    <row r="9748" spans="1:1" x14ac:dyDescent="0.2">
      <c r="A9748" s="143">
        <v>245</v>
      </c>
    </row>
    <row r="9749" spans="1:1" x14ac:dyDescent="0.2">
      <c r="A9749" s="143">
        <v>56</v>
      </c>
    </row>
    <row r="9750" spans="1:1" x14ac:dyDescent="0.2">
      <c r="A9750" s="143">
        <v>378</v>
      </c>
    </row>
    <row r="9751" spans="1:1" x14ac:dyDescent="0.2">
      <c r="A9751" s="143">
        <v>486</v>
      </c>
    </row>
    <row r="9752" spans="1:1" x14ac:dyDescent="0.2">
      <c r="A9752" s="143">
        <v>37</v>
      </c>
    </row>
    <row r="9753" spans="1:1" x14ac:dyDescent="0.2">
      <c r="A9753" s="143">
        <v>70</v>
      </c>
    </row>
    <row r="9754" spans="1:1" x14ac:dyDescent="0.2">
      <c r="A9754" s="143">
        <v>486</v>
      </c>
    </row>
    <row r="9755" spans="1:1" x14ac:dyDescent="0.2">
      <c r="A9755" s="143">
        <v>96</v>
      </c>
    </row>
    <row r="9756" spans="1:1" x14ac:dyDescent="0.2">
      <c r="A9756" s="143">
        <v>21</v>
      </c>
    </row>
    <row r="9757" spans="1:1" x14ac:dyDescent="0.2">
      <c r="A9757" s="143">
        <v>87</v>
      </c>
    </row>
    <row r="9758" spans="1:1" x14ac:dyDescent="0.2">
      <c r="A9758" s="143">
        <v>394</v>
      </c>
    </row>
    <row r="9759" spans="1:1" x14ac:dyDescent="0.2">
      <c r="A9759" s="143">
        <v>148</v>
      </c>
    </row>
    <row r="9760" spans="1:1" x14ac:dyDescent="0.2">
      <c r="A9760" s="143">
        <v>94</v>
      </c>
    </row>
    <row r="9761" spans="1:1" x14ac:dyDescent="0.2">
      <c r="A9761" s="143">
        <v>73</v>
      </c>
    </row>
    <row r="9762" spans="1:1" x14ac:dyDescent="0.2">
      <c r="A9762" s="143">
        <v>29</v>
      </c>
    </row>
    <row r="9763" spans="1:1" x14ac:dyDescent="0.2">
      <c r="A9763" s="143">
        <v>62</v>
      </c>
    </row>
    <row r="9764" spans="1:1" x14ac:dyDescent="0.2">
      <c r="A9764" s="143">
        <v>177</v>
      </c>
    </row>
    <row r="9765" spans="1:1" x14ac:dyDescent="0.2">
      <c r="A9765" s="143">
        <v>484</v>
      </c>
    </row>
    <row r="9766" spans="1:1" x14ac:dyDescent="0.2">
      <c r="A9766" s="143">
        <v>362</v>
      </c>
    </row>
    <row r="9767" spans="1:1" x14ac:dyDescent="0.2">
      <c r="A9767" s="143">
        <v>3298</v>
      </c>
    </row>
    <row r="9768" spans="1:1" x14ac:dyDescent="0.2">
      <c r="A9768" s="143">
        <v>204</v>
      </c>
    </row>
    <row r="9769" spans="1:1" x14ac:dyDescent="0.2">
      <c r="A9769" s="143">
        <v>435</v>
      </c>
    </row>
    <row r="9770" spans="1:1" x14ac:dyDescent="0.2">
      <c r="A9770" s="143">
        <v>95</v>
      </c>
    </row>
    <row r="9771" spans="1:1" x14ac:dyDescent="0.2">
      <c r="A9771" s="143">
        <v>76</v>
      </c>
    </row>
    <row r="9772" spans="1:1" x14ac:dyDescent="0.2">
      <c r="A9772" s="143">
        <v>400</v>
      </c>
    </row>
    <row r="9773" spans="1:1" x14ac:dyDescent="0.2">
      <c r="A9773" s="143">
        <v>477</v>
      </c>
    </row>
    <row r="9774" spans="1:1" x14ac:dyDescent="0.2">
      <c r="A9774" s="143">
        <v>351</v>
      </c>
    </row>
    <row r="9775" spans="1:1" x14ac:dyDescent="0.2">
      <c r="A9775" s="143">
        <v>384</v>
      </c>
    </row>
    <row r="9776" spans="1:1" x14ac:dyDescent="0.2">
      <c r="A9776" s="143">
        <v>248</v>
      </c>
    </row>
    <row r="9777" spans="1:1" x14ac:dyDescent="0.2">
      <c r="A9777" s="143">
        <v>431</v>
      </c>
    </row>
    <row r="9778" spans="1:1" x14ac:dyDescent="0.2">
      <c r="A9778" s="143">
        <v>46</v>
      </c>
    </row>
    <row r="9779" spans="1:1" x14ac:dyDescent="0.2">
      <c r="A9779" s="143">
        <v>82</v>
      </c>
    </row>
    <row r="9780" spans="1:1" x14ac:dyDescent="0.2">
      <c r="A9780" s="143">
        <v>478</v>
      </c>
    </row>
    <row r="9781" spans="1:1" x14ac:dyDescent="0.2">
      <c r="A9781" s="143">
        <v>75</v>
      </c>
    </row>
    <row r="9782" spans="1:1" x14ac:dyDescent="0.2">
      <c r="A9782" s="143">
        <v>340</v>
      </c>
    </row>
    <row r="9783" spans="1:1" x14ac:dyDescent="0.2">
      <c r="A9783" s="143">
        <v>64</v>
      </c>
    </row>
    <row r="9784" spans="1:1" x14ac:dyDescent="0.2">
      <c r="A9784" s="143">
        <v>57</v>
      </c>
    </row>
    <row r="9785" spans="1:1" x14ac:dyDescent="0.2">
      <c r="A9785" s="143">
        <v>100</v>
      </c>
    </row>
    <row r="9786" spans="1:1" x14ac:dyDescent="0.2">
      <c r="A9786" s="143">
        <v>162</v>
      </c>
    </row>
    <row r="9787" spans="1:1" x14ac:dyDescent="0.2">
      <c r="A9787" s="143">
        <v>329</v>
      </c>
    </row>
    <row r="9788" spans="1:1" x14ac:dyDescent="0.2">
      <c r="A9788" s="143">
        <v>6</v>
      </c>
    </row>
    <row r="9789" spans="1:1" x14ac:dyDescent="0.2">
      <c r="A9789" s="143">
        <v>41</v>
      </c>
    </row>
    <row r="9790" spans="1:1" x14ac:dyDescent="0.2">
      <c r="A9790" s="143">
        <v>56</v>
      </c>
    </row>
    <row r="9791" spans="1:1" x14ac:dyDescent="0.2">
      <c r="A9791" s="143">
        <v>66</v>
      </c>
    </row>
    <row r="9792" spans="1:1" x14ac:dyDescent="0.2">
      <c r="A9792" s="143">
        <v>101</v>
      </c>
    </row>
    <row r="9793" spans="1:1" x14ac:dyDescent="0.2">
      <c r="A9793" s="143">
        <v>96</v>
      </c>
    </row>
    <row r="9794" spans="1:1" x14ac:dyDescent="0.2">
      <c r="A9794" s="143">
        <v>37</v>
      </c>
    </row>
    <row r="9795" spans="1:1" x14ac:dyDescent="0.2">
      <c r="A9795" s="143">
        <v>98</v>
      </c>
    </row>
    <row r="9796" spans="1:1" x14ac:dyDescent="0.2">
      <c r="A9796" s="143">
        <v>448</v>
      </c>
    </row>
    <row r="9797" spans="1:1" x14ac:dyDescent="0.2">
      <c r="A9797" s="143">
        <v>259</v>
      </c>
    </row>
    <row r="9798" spans="1:1" x14ac:dyDescent="0.2">
      <c r="A9798" s="143">
        <v>47</v>
      </c>
    </row>
    <row r="9799" spans="1:1" x14ac:dyDescent="0.2">
      <c r="A9799" s="143">
        <v>372</v>
      </c>
    </row>
    <row r="9800" spans="1:1" x14ac:dyDescent="0.2">
      <c r="A9800" s="143">
        <v>62</v>
      </c>
    </row>
    <row r="9801" spans="1:1" x14ac:dyDescent="0.2">
      <c r="A9801" s="143">
        <v>75</v>
      </c>
    </row>
    <row r="9802" spans="1:1" x14ac:dyDescent="0.2">
      <c r="A9802" s="143">
        <v>98</v>
      </c>
    </row>
    <row r="9803" spans="1:1" x14ac:dyDescent="0.2">
      <c r="A9803" s="143">
        <v>124</v>
      </c>
    </row>
    <row r="9804" spans="1:1" x14ac:dyDescent="0.2">
      <c r="A9804" s="143">
        <v>157</v>
      </c>
    </row>
    <row r="9805" spans="1:1" x14ac:dyDescent="0.2">
      <c r="A9805" s="143">
        <v>578</v>
      </c>
    </row>
    <row r="9806" spans="1:1" x14ac:dyDescent="0.2">
      <c r="A9806" s="143">
        <v>21</v>
      </c>
    </row>
    <row r="9807" spans="1:1" x14ac:dyDescent="0.2">
      <c r="A9807" s="143">
        <v>22</v>
      </c>
    </row>
    <row r="9808" spans="1:1" x14ac:dyDescent="0.2">
      <c r="A9808" s="143">
        <v>150</v>
      </c>
    </row>
    <row r="9809" spans="1:1" x14ac:dyDescent="0.2">
      <c r="A9809" s="143">
        <v>778</v>
      </c>
    </row>
    <row r="9810" spans="1:1" x14ac:dyDescent="0.2">
      <c r="A9810" s="143">
        <v>1334</v>
      </c>
    </row>
    <row r="9811" spans="1:1" x14ac:dyDescent="0.2">
      <c r="A9811" s="143">
        <v>241</v>
      </c>
    </row>
    <row r="9812" spans="1:1" x14ac:dyDescent="0.2">
      <c r="A9812" s="143">
        <v>400</v>
      </c>
    </row>
    <row r="9813" spans="1:1" x14ac:dyDescent="0.2">
      <c r="A9813" s="143">
        <v>58</v>
      </c>
    </row>
    <row r="9814" spans="1:1" x14ac:dyDescent="0.2">
      <c r="A9814" s="143">
        <v>367</v>
      </c>
    </row>
    <row r="9815" spans="1:1" x14ac:dyDescent="0.2">
      <c r="A9815" s="143">
        <v>140</v>
      </c>
    </row>
    <row r="9816" spans="1:1" x14ac:dyDescent="0.2">
      <c r="A9816" s="143">
        <v>413</v>
      </c>
    </row>
    <row r="9817" spans="1:1" x14ac:dyDescent="0.2">
      <c r="A9817" s="143">
        <v>52</v>
      </c>
    </row>
    <row r="9818" spans="1:1" x14ac:dyDescent="0.2">
      <c r="A9818" s="143">
        <v>2338</v>
      </c>
    </row>
    <row r="9819" spans="1:1" x14ac:dyDescent="0.2">
      <c r="A9819" s="143">
        <v>102</v>
      </c>
    </row>
    <row r="9820" spans="1:1" x14ac:dyDescent="0.2">
      <c r="A9820" s="143">
        <v>111</v>
      </c>
    </row>
    <row r="9821" spans="1:1" x14ac:dyDescent="0.2">
      <c r="A9821" s="143">
        <v>43</v>
      </c>
    </row>
    <row r="9822" spans="1:1" x14ac:dyDescent="0.2">
      <c r="A9822" s="143">
        <v>473</v>
      </c>
    </row>
    <row r="9823" spans="1:1" x14ac:dyDescent="0.2">
      <c r="A9823" s="143">
        <v>70</v>
      </c>
    </row>
    <row r="9824" spans="1:1" x14ac:dyDescent="0.2">
      <c r="A9824" s="143">
        <v>214</v>
      </c>
    </row>
    <row r="9825" spans="1:1" x14ac:dyDescent="0.2">
      <c r="A9825" s="143">
        <v>166</v>
      </c>
    </row>
    <row r="9826" spans="1:1" x14ac:dyDescent="0.2">
      <c r="A9826" s="143">
        <v>507</v>
      </c>
    </row>
    <row r="9827" spans="1:1" x14ac:dyDescent="0.2">
      <c r="A9827" s="143">
        <v>2680</v>
      </c>
    </row>
    <row r="9828" spans="1:1" x14ac:dyDescent="0.2">
      <c r="A9828" s="143">
        <v>50</v>
      </c>
    </row>
    <row r="9829" spans="1:1" x14ac:dyDescent="0.2">
      <c r="A9829" s="143">
        <v>379</v>
      </c>
    </row>
    <row r="9830" spans="1:1" x14ac:dyDescent="0.2">
      <c r="A9830" s="143">
        <v>87</v>
      </c>
    </row>
    <row r="9831" spans="1:1" x14ac:dyDescent="0.2">
      <c r="A9831" s="143">
        <v>165</v>
      </c>
    </row>
    <row r="9832" spans="1:1" x14ac:dyDescent="0.2">
      <c r="A9832" s="143">
        <v>48</v>
      </c>
    </row>
    <row r="9833" spans="1:1" x14ac:dyDescent="0.2">
      <c r="A9833" s="143">
        <v>61</v>
      </c>
    </row>
    <row r="9834" spans="1:1" x14ac:dyDescent="0.2">
      <c r="A9834" s="143">
        <v>110</v>
      </c>
    </row>
    <row r="9835" spans="1:1" x14ac:dyDescent="0.2">
      <c r="A9835" s="143">
        <v>140</v>
      </c>
    </row>
    <row r="9836" spans="1:1" x14ac:dyDescent="0.2">
      <c r="A9836" s="143">
        <v>118</v>
      </c>
    </row>
    <row r="9837" spans="1:1" x14ac:dyDescent="0.2">
      <c r="A9837" s="143">
        <v>668</v>
      </c>
    </row>
    <row r="9838" spans="1:1" x14ac:dyDescent="0.2">
      <c r="A9838" s="143">
        <v>1780</v>
      </c>
    </row>
    <row r="9839" spans="1:1" x14ac:dyDescent="0.2">
      <c r="A9839" s="143">
        <v>408</v>
      </c>
    </row>
    <row r="9840" spans="1:1" x14ac:dyDescent="0.2">
      <c r="A9840" s="143">
        <v>9</v>
      </c>
    </row>
    <row r="9841" spans="1:1" x14ac:dyDescent="0.2">
      <c r="A9841" s="143">
        <v>97</v>
      </c>
    </row>
    <row r="9842" spans="1:1" x14ac:dyDescent="0.2">
      <c r="A9842" s="143">
        <v>115</v>
      </c>
    </row>
    <row r="9843" spans="1:1" x14ac:dyDescent="0.2">
      <c r="A9843" s="143">
        <v>181</v>
      </c>
    </row>
    <row r="9844" spans="1:1" x14ac:dyDescent="0.2">
      <c r="A9844" s="143">
        <v>5</v>
      </c>
    </row>
    <row r="9845" spans="1:1" x14ac:dyDescent="0.2">
      <c r="A9845" s="143">
        <v>397</v>
      </c>
    </row>
    <row r="9846" spans="1:1" x14ac:dyDescent="0.2">
      <c r="A9846" s="143">
        <v>27</v>
      </c>
    </row>
    <row r="9847" spans="1:1" x14ac:dyDescent="0.2">
      <c r="A9847" s="143">
        <v>61</v>
      </c>
    </row>
    <row r="9848" spans="1:1" x14ac:dyDescent="0.2">
      <c r="A9848" s="143">
        <v>82</v>
      </c>
    </row>
    <row r="9849" spans="1:1" x14ac:dyDescent="0.2">
      <c r="A9849" s="143">
        <v>36</v>
      </c>
    </row>
    <row r="9850" spans="1:1" x14ac:dyDescent="0.2">
      <c r="A9850" s="143">
        <v>178</v>
      </c>
    </row>
    <row r="9851" spans="1:1" x14ac:dyDescent="0.2">
      <c r="A9851" s="143">
        <v>143</v>
      </c>
    </row>
    <row r="9852" spans="1:1" x14ac:dyDescent="0.2">
      <c r="A9852" s="143">
        <v>33</v>
      </c>
    </row>
    <row r="9853" spans="1:1" x14ac:dyDescent="0.2">
      <c r="A9853" s="143">
        <v>480</v>
      </c>
    </row>
    <row r="9854" spans="1:1" x14ac:dyDescent="0.2">
      <c r="A9854" s="143">
        <v>123</v>
      </c>
    </row>
    <row r="9855" spans="1:1" x14ac:dyDescent="0.2">
      <c r="A9855" s="143">
        <v>432</v>
      </c>
    </row>
    <row r="9856" spans="1:1" x14ac:dyDescent="0.2">
      <c r="A9856" s="143">
        <v>932</v>
      </c>
    </row>
    <row r="9857" spans="1:1" x14ac:dyDescent="0.2">
      <c r="A9857" s="143">
        <v>1635</v>
      </c>
    </row>
    <row r="9858" spans="1:1" x14ac:dyDescent="0.2">
      <c r="A9858" s="143">
        <v>8</v>
      </c>
    </row>
    <row r="9859" spans="1:1" x14ac:dyDescent="0.2">
      <c r="A9859" s="143">
        <v>103</v>
      </c>
    </row>
    <row r="9860" spans="1:1" x14ac:dyDescent="0.2">
      <c r="A9860" s="143">
        <v>382</v>
      </c>
    </row>
    <row r="9861" spans="1:1" x14ac:dyDescent="0.2">
      <c r="A9861" s="143">
        <v>48</v>
      </c>
    </row>
    <row r="9862" spans="1:1" x14ac:dyDescent="0.2">
      <c r="A9862" s="143">
        <v>120</v>
      </c>
    </row>
    <row r="9863" spans="1:1" x14ac:dyDescent="0.2">
      <c r="A9863" s="143">
        <v>396</v>
      </c>
    </row>
    <row r="9864" spans="1:1" x14ac:dyDescent="0.2">
      <c r="A9864" s="143">
        <v>66</v>
      </c>
    </row>
    <row r="9865" spans="1:1" x14ac:dyDescent="0.2">
      <c r="A9865" s="143">
        <v>96</v>
      </c>
    </row>
    <row r="9866" spans="1:1" x14ac:dyDescent="0.2">
      <c r="A9866" s="143">
        <v>133</v>
      </c>
    </row>
    <row r="9867" spans="1:1" x14ac:dyDescent="0.2">
      <c r="A9867" s="143">
        <v>72</v>
      </c>
    </row>
    <row r="9868" spans="1:1" x14ac:dyDescent="0.2">
      <c r="A9868" s="143">
        <v>435</v>
      </c>
    </row>
    <row r="9869" spans="1:1" x14ac:dyDescent="0.2">
      <c r="A9869" s="143">
        <v>440</v>
      </c>
    </row>
    <row r="9870" spans="1:1" x14ac:dyDescent="0.2">
      <c r="A9870" s="143">
        <v>236</v>
      </c>
    </row>
    <row r="9871" spans="1:1" x14ac:dyDescent="0.2">
      <c r="A9871" s="143">
        <v>93</v>
      </c>
    </row>
    <row r="9872" spans="1:1" x14ac:dyDescent="0.2">
      <c r="A9872" s="143">
        <v>113</v>
      </c>
    </row>
    <row r="9873" spans="1:1" x14ac:dyDescent="0.2">
      <c r="A9873" s="143">
        <v>97</v>
      </c>
    </row>
    <row r="9874" spans="1:1" x14ac:dyDescent="0.2">
      <c r="A9874" s="143">
        <v>101</v>
      </c>
    </row>
    <row r="9875" spans="1:1" x14ac:dyDescent="0.2">
      <c r="A9875" s="143">
        <v>281</v>
      </c>
    </row>
    <row r="9876" spans="1:1" x14ac:dyDescent="0.2">
      <c r="A9876" s="143">
        <v>50</v>
      </c>
    </row>
    <row r="9877" spans="1:1" x14ac:dyDescent="0.2">
      <c r="A9877" s="143">
        <v>102</v>
      </c>
    </row>
    <row r="9878" spans="1:1" x14ac:dyDescent="0.2">
      <c r="A9878" s="143">
        <v>248</v>
      </c>
    </row>
    <row r="9879" spans="1:1" x14ac:dyDescent="0.2">
      <c r="A9879" s="143">
        <v>46</v>
      </c>
    </row>
    <row r="9880" spans="1:1" x14ac:dyDescent="0.2">
      <c r="A9880" s="143">
        <v>419</v>
      </c>
    </row>
    <row r="9881" spans="1:1" x14ac:dyDescent="0.2">
      <c r="A9881" s="143">
        <v>70</v>
      </c>
    </row>
    <row r="9882" spans="1:1" x14ac:dyDescent="0.2">
      <c r="A9882" s="143">
        <v>85</v>
      </c>
    </row>
    <row r="9883" spans="1:1" x14ac:dyDescent="0.2">
      <c r="A9883" s="143">
        <v>202</v>
      </c>
    </row>
    <row r="9884" spans="1:1" x14ac:dyDescent="0.2">
      <c r="A9884" s="143">
        <v>172</v>
      </c>
    </row>
    <row r="9885" spans="1:1" x14ac:dyDescent="0.2">
      <c r="A9885" s="143">
        <v>242</v>
      </c>
    </row>
    <row r="9886" spans="1:1" x14ac:dyDescent="0.2">
      <c r="A9886" s="143">
        <v>2972</v>
      </c>
    </row>
    <row r="9887" spans="1:1" x14ac:dyDescent="0.2">
      <c r="A9887" s="143">
        <v>168</v>
      </c>
    </row>
    <row r="9888" spans="1:1" x14ac:dyDescent="0.2">
      <c r="A9888" s="143">
        <v>24</v>
      </c>
    </row>
    <row r="9889" spans="1:1" x14ac:dyDescent="0.2">
      <c r="A9889" s="143">
        <v>150</v>
      </c>
    </row>
    <row r="9890" spans="1:1" x14ac:dyDescent="0.2">
      <c r="A9890" s="143">
        <v>100</v>
      </c>
    </row>
    <row r="9891" spans="1:1" x14ac:dyDescent="0.2">
      <c r="A9891" s="143">
        <v>205</v>
      </c>
    </row>
    <row r="9892" spans="1:1" x14ac:dyDescent="0.2">
      <c r="A9892" s="143">
        <v>403</v>
      </c>
    </row>
    <row r="9893" spans="1:1" x14ac:dyDescent="0.2">
      <c r="A9893" s="143">
        <v>485</v>
      </c>
    </row>
    <row r="9894" spans="1:1" x14ac:dyDescent="0.2">
      <c r="A9894" s="143">
        <v>219</v>
      </c>
    </row>
    <row r="9895" spans="1:1" x14ac:dyDescent="0.2">
      <c r="A9895" s="143">
        <v>55</v>
      </c>
    </row>
    <row r="9896" spans="1:1" x14ac:dyDescent="0.2">
      <c r="A9896" s="143">
        <v>781</v>
      </c>
    </row>
    <row r="9897" spans="1:1" x14ac:dyDescent="0.2">
      <c r="A9897" s="143">
        <v>143</v>
      </c>
    </row>
    <row r="9898" spans="1:1" x14ac:dyDescent="0.2">
      <c r="A9898" s="143">
        <v>200</v>
      </c>
    </row>
    <row r="9899" spans="1:1" x14ac:dyDescent="0.2">
      <c r="A9899" s="143">
        <v>450</v>
      </c>
    </row>
    <row r="9900" spans="1:1" x14ac:dyDescent="0.2">
      <c r="A9900" s="143">
        <v>82</v>
      </c>
    </row>
    <row r="9901" spans="1:1" x14ac:dyDescent="0.2">
      <c r="A9901" s="143">
        <v>196</v>
      </c>
    </row>
    <row r="9902" spans="1:1" x14ac:dyDescent="0.2">
      <c r="A9902" s="143">
        <v>195</v>
      </c>
    </row>
    <row r="9903" spans="1:1" x14ac:dyDescent="0.2">
      <c r="A9903" s="143">
        <v>4</v>
      </c>
    </row>
    <row r="9904" spans="1:1" x14ac:dyDescent="0.2">
      <c r="A9904" s="143">
        <v>77</v>
      </c>
    </row>
    <row r="9905" spans="1:1" x14ac:dyDescent="0.2">
      <c r="A9905" s="143">
        <v>150</v>
      </c>
    </row>
    <row r="9906" spans="1:1" x14ac:dyDescent="0.2">
      <c r="A9906" s="143">
        <v>417</v>
      </c>
    </row>
    <row r="9907" spans="1:1" x14ac:dyDescent="0.2">
      <c r="A9907" s="143">
        <v>154</v>
      </c>
    </row>
    <row r="9908" spans="1:1" x14ac:dyDescent="0.2">
      <c r="A9908" s="143">
        <v>46</v>
      </c>
    </row>
    <row r="9909" spans="1:1" x14ac:dyDescent="0.2">
      <c r="A9909" s="143">
        <v>146</v>
      </c>
    </row>
    <row r="9910" spans="1:1" x14ac:dyDescent="0.2">
      <c r="A9910" s="143">
        <v>44</v>
      </c>
    </row>
    <row r="9911" spans="1:1" x14ac:dyDescent="0.2">
      <c r="A9911" s="143">
        <v>170</v>
      </c>
    </row>
    <row r="9912" spans="1:1" x14ac:dyDescent="0.2">
      <c r="A9912" s="143">
        <v>44</v>
      </c>
    </row>
    <row r="9913" spans="1:1" x14ac:dyDescent="0.2">
      <c r="A9913" s="143">
        <v>475</v>
      </c>
    </row>
    <row r="9914" spans="1:1" x14ac:dyDescent="0.2">
      <c r="A9914" s="143">
        <v>88</v>
      </c>
    </row>
    <row r="9915" spans="1:1" x14ac:dyDescent="0.2">
      <c r="A9915" s="143">
        <v>222</v>
      </c>
    </row>
    <row r="9916" spans="1:1" x14ac:dyDescent="0.2">
      <c r="A9916" s="143">
        <v>100</v>
      </c>
    </row>
    <row r="9917" spans="1:1" x14ac:dyDescent="0.2">
      <c r="A9917" s="143">
        <v>2267</v>
      </c>
    </row>
    <row r="9918" spans="1:1" x14ac:dyDescent="0.2">
      <c r="A9918" s="143">
        <v>10</v>
      </c>
    </row>
    <row r="9919" spans="1:1" x14ac:dyDescent="0.2">
      <c r="A9919" s="143">
        <v>178</v>
      </c>
    </row>
    <row r="9920" spans="1:1" x14ac:dyDescent="0.2">
      <c r="A9920" s="143">
        <v>449</v>
      </c>
    </row>
    <row r="9921" spans="1:1" x14ac:dyDescent="0.2">
      <c r="A9921" s="143">
        <v>450</v>
      </c>
    </row>
    <row r="9922" spans="1:1" x14ac:dyDescent="0.2">
      <c r="A9922" s="143">
        <v>141</v>
      </c>
    </row>
    <row r="9923" spans="1:1" x14ac:dyDescent="0.2">
      <c r="A9923" s="143">
        <v>61</v>
      </c>
    </row>
    <row r="9924" spans="1:1" x14ac:dyDescent="0.2">
      <c r="A9924" s="143">
        <v>407</v>
      </c>
    </row>
    <row r="9925" spans="1:1" x14ac:dyDescent="0.2">
      <c r="A9925" s="143">
        <v>145</v>
      </c>
    </row>
    <row r="9926" spans="1:1" x14ac:dyDescent="0.2">
      <c r="A9926" s="143">
        <v>57</v>
      </c>
    </row>
    <row r="9927" spans="1:1" x14ac:dyDescent="0.2">
      <c r="A9927" s="143">
        <v>421</v>
      </c>
    </row>
    <row r="9928" spans="1:1" x14ac:dyDescent="0.2">
      <c r="A9928" s="143">
        <v>377</v>
      </c>
    </row>
    <row r="9929" spans="1:1" x14ac:dyDescent="0.2">
      <c r="A9929" s="143">
        <v>415</v>
      </c>
    </row>
    <row r="9930" spans="1:1" x14ac:dyDescent="0.2">
      <c r="A9930" s="143">
        <v>51</v>
      </c>
    </row>
    <row r="9931" spans="1:1" x14ac:dyDescent="0.2">
      <c r="A9931" s="143">
        <v>599</v>
      </c>
    </row>
    <row r="9932" spans="1:1" x14ac:dyDescent="0.2">
      <c r="A9932" s="143">
        <v>21</v>
      </c>
    </row>
    <row r="9933" spans="1:1" x14ac:dyDescent="0.2">
      <c r="A9933" s="143">
        <v>45</v>
      </c>
    </row>
    <row r="9934" spans="1:1" x14ac:dyDescent="0.2">
      <c r="A9934" s="143">
        <v>122</v>
      </c>
    </row>
    <row r="9935" spans="1:1" x14ac:dyDescent="0.2">
      <c r="A9935" s="143">
        <v>558</v>
      </c>
    </row>
    <row r="9936" spans="1:1" x14ac:dyDescent="0.2">
      <c r="A9936" s="143">
        <v>95</v>
      </c>
    </row>
    <row r="9937" spans="1:1" x14ac:dyDescent="0.2">
      <c r="A9937" s="143">
        <v>485</v>
      </c>
    </row>
    <row r="9938" spans="1:1" x14ac:dyDescent="0.2">
      <c r="A9938" s="143">
        <v>3756</v>
      </c>
    </row>
    <row r="9939" spans="1:1" x14ac:dyDescent="0.2">
      <c r="A9939" s="143">
        <v>77</v>
      </c>
    </row>
    <row r="9940" spans="1:1" x14ac:dyDescent="0.2">
      <c r="A9940" s="143">
        <v>67</v>
      </c>
    </row>
    <row r="9941" spans="1:1" x14ac:dyDescent="0.2">
      <c r="A9941" s="143">
        <v>152</v>
      </c>
    </row>
    <row r="9942" spans="1:1" x14ac:dyDescent="0.2">
      <c r="A9942" s="143">
        <v>354</v>
      </c>
    </row>
    <row r="9943" spans="1:1" x14ac:dyDescent="0.2">
      <c r="A9943" s="143">
        <v>587</v>
      </c>
    </row>
    <row r="9944" spans="1:1" x14ac:dyDescent="0.2">
      <c r="A9944" s="143">
        <v>82</v>
      </c>
    </row>
    <row r="9945" spans="1:1" x14ac:dyDescent="0.2">
      <c r="A9945" s="143">
        <v>95</v>
      </c>
    </row>
    <row r="9946" spans="1:1" x14ac:dyDescent="0.2">
      <c r="A9946" s="143">
        <v>384</v>
      </c>
    </row>
    <row r="9947" spans="1:1" x14ac:dyDescent="0.2">
      <c r="A9947" s="143">
        <v>98</v>
      </c>
    </row>
    <row r="9948" spans="1:1" x14ac:dyDescent="0.2">
      <c r="A9948" s="143">
        <v>583</v>
      </c>
    </row>
    <row r="9949" spans="1:1" x14ac:dyDescent="0.2">
      <c r="A9949" s="143">
        <v>7</v>
      </c>
    </row>
    <row r="9950" spans="1:1" x14ac:dyDescent="0.2">
      <c r="A9950" s="143">
        <v>25</v>
      </c>
    </row>
    <row r="9951" spans="1:1" x14ac:dyDescent="0.2">
      <c r="A9951" s="143">
        <v>268</v>
      </c>
    </row>
    <row r="9952" spans="1:1" x14ac:dyDescent="0.2">
      <c r="A9952" s="143">
        <v>3859</v>
      </c>
    </row>
    <row r="9953" spans="1:1" x14ac:dyDescent="0.2">
      <c r="A9953" s="143">
        <v>28</v>
      </c>
    </row>
    <row r="9954" spans="1:1" x14ac:dyDescent="0.2">
      <c r="A9954" s="143">
        <v>32</v>
      </c>
    </row>
    <row r="9955" spans="1:1" x14ac:dyDescent="0.2">
      <c r="A9955" s="143">
        <v>47</v>
      </c>
    </row>
    <row r="9956" spans="1:1" x14ac:dyDescent="0.2">
      <c r="A9956" s="143">
        <v>627</v>
      </c>
    </row>
    <row r="9957" spans="1:1" x14ac:dyDescent="0.2">
      <c r="A9957" s="143">
        <v>2555</v>
      </c>
    </row>
    <row r="9958" spans="1:1" x14ac:dyDescent="0.2">
      <c r="A9958" s="143">
        <v>66</v>
      </c>
    </row>
    <row r="9959" spans="1:1" x14ac:dyDescent="0.2">
      <c r="A9959" s="143">
        <v>13</v>
      </c>
    </row>
    <row r="9960" spans="1:1" x14ac:dyDescent="0.2">
      <c r="A9960" s="143">
        <v>202</v>
      </c>
    </row>
    <row r="9961" spans="1:1" x14ac:dyDescent="0.2">
      <c r="A9961" s="143">
        <v>168</v>
      </c>
    </row>
    <row r="9962" spans="1:1" x14ac:dyDescent="0.2">
      <c r="A9962" s="143">
        <v>56</v>
      </c>
    </row>
    <row r="9963" spans="1:1" x14ac:dyDescent="0.2">
      <c r="A9963" s="143">
        <v>117</v>
      </c>
    </row>
    <row r="9964" spans="1:1" x14ac:dyDescent="0.2">
      <c r="A9964" s="143">
        <v>136</v>
      </c>
    </row>
    <row r="9965" spans="1:1" x14ac:dyDescent="0.2">
      <c r="A9965" s="143">
        <v>474</v>
      </c>
    </row>
    <row r="9966" spans="1:1" x14ac:dyDescent="0.2">
      <c r="A9966" s="143">
        <v>873</v>
      </c>
    </row>
    <row r="9967" spans="1:1" x14ac:dyDescent="0.2">
      <c r="A9967" s="143">
        <v>375</v>
      </c>
    </row>
    <row r="9968" spans="1:1" x14ac:dyDescent="0.2">
      <c r="A9968" s="143">
        <v>26</v>
      </c>
    </row>
    <row r="9969" spans="1:1" x14ac:dyDescent="0.2">
      <c r="A9969" s="143">
        <v>132</v>
      </c>
    </row>
    <row r="9970" spans="1:1" x14ac:dyDescent="0.2">
      <c r="A9970" s="143">
        <v>100</v>
      </c>
    </row>
    <row r="9971" spans="1:1" x14ac:dyDescent="0.2">
      <c r="A9971" s="143">
        <v>10</v>
      </c>
    </row>
    <row r="9972" spans="1:1" x14ac:dyDescent="0.2">
      <c r="A9972" s="143">
        <v>59</v>
      </c>
    </row>
    <row r="9973" spans="1:1" x14ac:dyDescent="0.2">
      <c r="A9973" s="143">
        <v>128</v>
      </c>
    </row>
    <row r="9974" spans="1:1" x14ac:dyDescent="0.2">
      <c r="A9974" s="143">
        <v>57</v>
      </c>
    </row>
    <row r="9975" spans="1:1" x14ac:dyDescent="0.2">
      <c r="A9975" s="143">
        <v>394</v>
      </c>
    </row>
    <row r="9976" spans="1:1" x14ac:dyDescent="0.2">
      <c r="A9976" s="143">
        <v>447</v>
      </c>
    </row>
    <row r="9977" spans="1:1" x14ac:dyDescent="0.2">
      <c r="A9977" s="143">
        <v>35</v>
      </c>
    </row>
    <row r="9978" spans="1:1" x14ac:dyDescent="0.2">
      <c r="A9978" s="143">
        <v>97</v>
      </c>
    </row>
    <row r="9979" spans="1:1" x14ac:dyDescent="0.2">
      <c r="A9979" s="143">
        <v>236</v>
      </c>
    </row>
    <row r="9980" spans="1:1" x14ac:dyDescent="0.2">
      <c r="A9980" s="143">
        <v>498</v>
      </c>
    </row>
    <row r="9981" spans="1:1" x14ac:dyDescent="0.2">
      <c r="A9981" s="143">
        <v>51</v>
      </c>
    </row>
    <row r="9982" spans="1:1" x14ac:dyDescent="0.2">
      <c r="A9982" s="143">
        <v>88</v>
      </c>
    </row>
    <row r="9983" spans="1:1" x14ac:dyDescent="0.2">
      <c r="A9983" s="143">
        <v>416</v>
      </c>
    </row>
    <row r="9984" spans="1:1" x14ac:dyDescent="0.2">
      <c r="A9984" s="143">
        <v>443</v>
      </c>
    </row>
    <row r="9985" spans="1:1" x14ac:dyDescent="0.2">
      <c r="A9985" s="143">
        <v>489</v>
      </c>
    </row>
    <row r="9986" spans="1:1" x14ac:dyDescent="0.2">
      <c r="A9986" s="143">
        <v>24</v>
      </c>
    </row>
    <row r="9987" spans="1:1" x14ac:dyDescent="0.2">
      <c r="A9987" s="143">
        <v>36</v>
      </c>
    </row>
    <row r="9988" spans="1:1" x14ac:dyDescent="0.2">
      <c r="A9988" s="143">
        <v>85</v>
      </c>
    </row>
    <row r="9989" spans="1:1" x14ac:dyDescent="0.2">
      <c r="A9989" s="143">
        <v>126</v>
      </c>
    </row>
    <row r="9990" spans="1:1" x14ac:dyDescent="0.2">
      <c r="A9990" s="143">
        <v>120</v>
      </c>
    </row>
    <row r="9991" spans="1:1" x14ac:dyDescent="0.2">
      <c r="A9991" s="143">
        <v>3</v>
      </c>
    </row>
    <row r="9992" spans="1:1" x14ac:dyDescent="0.2">
      <c r="A9992" s="143">
        <v>11</v>
      </c>
    </row>
    <row r="9993" spans="1:1" x14ac:dyDescent="0.2">
      <c r="A9993" s="143">
        <v>55</v>
      </c>
    </row>
    <row r="9994" spans="1:1" x14ac:dyDescent="0.2">
      <c r="A9994" s="143">
        <v>1435</v>
      </c>
    </row>
    <row r="9995" spans="1:1" x14ac:dyDescent="0.2">
      <c r="A9995" s="143">
        <v>31</v>
      </c>
    </row>
    <row r="9996" spans="1:1" x14ac:dyDescent="0.2">
      <c r="A9996" s="143">
        <v>485</v>
      </c>
    </row>
    <row r="9997" spans="1:1" x14ac:dyDescent="0.2">
      <c r="A9997" s="143">
        <v>7</v>
      </c>
    </row>
    <row r="9998" spans="1:1" x14ac:dyDescent="0.2">
      <c r="A9998" s="143">
        <v>644</v>
      </c>
    </row>
    <row r="9999" spans="1:1" x14ac:dyDescent="0.2">
      <c r="A9999" s="143">
        <v>70</v>
      </c>
    </row>
    <row r="10000" spans="1:1" x14ac:dyDescent="0.2">
      <c r="A10000" s="143">
        <v>298</v>
      </c>
    </row>
    <row r="10001" spans="1:1" x14ac:dyDescent="0.2">
      <c r="A10001" s="143">
        <v>34</v>
      </c>
    </row>
    <row r="10002" spans="1:1" x14ac:dyDescent="0.2">
      <c r="A10002" s="143">
        <v>488</v>
      </c>
    </row>
    <row r="10003" spans="1:1" x14ac:dyDescent="0.2">
      <c r="A10003" s="143">
        <v>91</v>
      </c>
    </row>
    <row r="10004" spans="1:1" x14ac:dyDescent="0.2">
      <c r="A10004" s="143">
        <v>75</v>
      </c>
    </row>
    <row r="10005" spans="1:1" x14ac:dyDescent="0.2">
      <c r="A10005" s="143">
        <v>198</v>
      </c>
    </row>
    <row r="10006" spans="1:1" x14ac:dyDescent="0.2">
      <c r="A10006" s="143">
        <v>170</v>
      </c>
    </row>
    <row r="10007" spans="1:1" x14ac:dyDescent="0.2">
      <c r="A10007" s="143">
        <v>119</v>
      </c>
    </row>
  </sheetData>
  <sortState xmlns:xlrd2="http://schemas.microsoft.com/office/spreadsheetml/2017/richdata2" ref="P1:Q10000">
    <sortCondition ref="Q1:Q10000"/>
  </sortState>
  <mergeCells count="12">
    <mergeCell ref="L53:P55"/>
    <mergeCell ref="L56:P56"/>
    <mergeCell ref="L62:P63"/>
    <mergeCell ref="L64:P64"/>
    <mergeCell ref="A1:E1"/>
    <mergeCell ref="A2:E2"/>
    <mergeCell ref="A4:E4"/>
    <mergeCell ref="L52:P52"/>
    <mergeCell ref="C26:D26"/>
    <mergeCell ref="C27:F29"/>
    <mergeCell ref="C31:D31"/>
    <mergeCell ref="C32:F34"/>
  </mergeCells>
  <pageMargins left="0.78740157499999996" right="0.78740157499999996" top="0.984251969" bottom="0.984251969" header="0.4921259845" footer="0.4921259845"/>
  <pageSetup paperSize="9" orientation="portrait" r:id="rId1"/>
  <headerFooter alignWithMargins="0"/>
  <ignoredErrors>
    <ignoredError sqref="K52:K6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11"/>
  <dimension ref="A1:T3007"/>
  <sheetViews>
    <sheetView zoomScale="80" zoomScaleNormal="80" workbookViewId="0">
      <selection activeCell="H30" sqref="H30"/>
    </sheetView>
  </sheetViews>
  <sheetFormatPr baseColWidth="10" defaultColWidth="11" defaultRowHeight="14.25" x14ac:dyDescent="0.2"/>
  <cols>
    <col min="1" max="1" width="11" style="143"/>
    <col min="2" max="2" width="12.25" style="143" bestFit="1" customWidth="1"/>
    <col min="3" max="3" width="11.25" style="142" customWidth="1"/>
    <col min="4" max="4" width="17.875" style="142" customWidth="1"/>
    <col min="5" max="5" width="19.5" style="143" customWidth="1"/>
    <col min="6" max="6" width="12.5" style="143" customWidth="1"/>
    <col min="7" max="7" width="12.625" style="143" customWidth="1"/>
    <col min="8" max="8" width="12.875" style="143" customWidth="1"/>
    <col min="9" max="11" width="11" style="143"/>
    <col min="12" max="12" width="11.25" style="143" customWidth="1"/>
    <col min="13" max="13" width="17.875" style="143" customWidth="1"/>
    <col min="14" max="14" width="19.375" style="143" customWidth="1"/>
    <col min="15" max="15" width="12.375" style="143" customWidth="1"/>
    <col min="16" max="16" width="12.5" style="143" customWidth="1"/>
    <col min="17" max="17" width="12.875" style="143" customWidth="1"/>
    <col min="18" max="20" width="17" style="143" customWidth="1"/>
    <col min="21" max="16384" width="11" style="143"/>
  </cols>
  <sheetData>
    <row r="1" spans="1:19" ht="18" x14ac:dyDescent="0.2">
      <c r="A1" s="772" t="s">
        <v>178</v>
      </c>
      <c r="B1" s="772"/>
      <c r="C1" s="772"/>
      <c r="D1" s="772"/>
      <c r="E1" s="772"/>
    </row>
    <row r="2" spans="1:19" ht="18" x14ac:dyDescent="0.2">
      <c r="A2" s="773" t="s">
        <v>190</v>
      </c>
      <c r="B2" s="773"/>
      <c r="C2" s="773"/>
      <c r="D2" s="773"/>
      <c r="E2" s="773"/>
    </row>
    <row r="3" spans="1:19" ht="18" x14ac:dyDescent="0.2">
      <c r="A3" s="144"/>
    </row>
    <row r="4" spans="1:19" ht="15" x14ac:dyDescent="0.25">
      <c r="A4" s="776" t="s">
        <v>377</v>
      </c>
      <c r="B4" s="776"/>
      <c r="C4" s="776"/>
      <c r="D4" s="776"/>
      <c r="E4" s="776"/>
      <c r="L4" s="331" t="s">
        <v>276</v>
      </c>
    </row>
    <row r="5" spans="1:19" x14ac:dyDescent="0.2">
      <c r="L5" s="430"/>
      <c r="M5" s="430"/>
      <c r="N5" s="430"/>
      <c r="O5" s="430"/>
      <c r="P5" s="430"/>
      <c r="Q5" s="430"/>
      <c r="R5" s="430"/>
      <c r="S5" s="430"/>
    </row>
    <row r="6" spans="1:19" ht="59.25" customHeight="1" x14ac:dyDescent="0.2">
      <c r="A6" s="333" t="s">
        <v>186</v>
      </c>
      <c r="C6" s="145" t="s">
        <v>32</v>
      </c>
      <c r="D6" s="145" t="s">
        <v>1</v>
      </c>
      <c r="E6" s="147" t="s">
        <v>179</v>
      </c>
      <c r="F6" s="145" t="s">
        <v>33</v>
      </c>
      <c r="G6" s="145" t="s">
        <v>34</v>
      </c>
      <c r="H6" s="147" t="s">
        <v>35</v>
      </c>
      <c r="L6" s="430"/>
      <c r="M6" s="430"/>
      <c r="N6" s="430"/>
      <c r="O6" s="430"/>
      <c r="P6" s="430"/>
      <c r="Q6" s="430"/>
      <c r="R6" s="430"/>
      <c r="S6" s="430"/>
    </row>
    <row r="7" spans="1:19" ht="51.75" customHeight="1" thickBot="1" x14ac:dyDescent="0.3">
      <c r="A7" s="159" t="s">
        <v>187</v>
      </c>
      <c r="C7" s="148" t="s">
        <v>180</v>
      </c>
      <c r="D7" s="148" t="s">
        <v>181</v>
      </c>
      <c r="E7" s="148" t="s">
        <v>717</v>
      </c>
      <c r="F7" s="148" t="s">
        <v>182</v>
      </c>
      <c r="G7" s="148" t="s">
        <v>183</v>
      </c>
      <c r="H7" s="148" t="s">
        <v>184</v>
      </c>
      <c r="L7" s="430"/>
      <c r="M7" s="430"/>
      <c r="N7" s="430"/>
      <c r="O7" s="430"/>
      <c r="P7" s="430"/>
      <c r="Q7" s="430"/>
      <c r="R7" s="430"/>
      <c r="S7" s="430"/>
    </row>
    <row r="8" spans="1:19" ht="14.25" customHeight="1" x14ac:dyDescent="0.2">
      <c r="A8" s="143">
        <v>770</v>
      </c>
      <c r="B8" s="4"/>
      <c r="C8" s="142">
        <v>50</v>
      </c>
      <c r="E8" s="160"/>
      <c r="F8" s="161"/>
      <c r="G8" s="158"/>
      <c r="H8" s="158"/>
      <c r="L8" s="430"/>
      <c r="M8" s="430"/>
      <c r="N8" s="430"/>
      <c r="O8" s="430"/>
      <c r="P8" s="430"/>
      <c r="Q8" s="430"/>
      <c r="R8" s="430"/>
      <c r="S8" s="430"/>
    </row>
    <row r="9" spans="1:19" ht="15" customHeight="1" x14ac:dyDescent="0.2">
      <c r="A9" s="143">
        <v>919</v>
      </c>
      <c r="B9" s="4"/>
      <c r="C9" s="142">
        <v>100</v>
      </c>
      <c r="E9" s="160"/>
      <c r="F9" s="161"/>
      <c r="G9" s="158"/>
      <c r="H9" s="158"/>
      <c r="L9" s="430"/>
      <c r="M9" s="430"/>
      <c r="N9" s="430"/>
      <c r="O9" s="430"/>
      <c r="P9" s="430"/>
      <c r="Q9" s="430"/>
      <c r="R9" s="430"/>
      <c r="S9" s="430"/>
    </row>
    <row r="10" spans="1:19" x14ac:dyDescent="0.2">
      <c r="A10" s="143">
        <v>948</v>
      </c>
      <c r="B10" s="4"/>
      <c r="C10" s="142">
        <v>150</v>
      </c>
      <c r="E10" s="160"/>
      <c r="F10" s="161"/>
      <c r="G10" s="158"/>
      <c r="H10" s="158"/>
      <c r="L10" s="430"/>
      <c r="M10" s="430"/>
      <c r="N10" s="430"/>
      <c r="O10" s="430"/>
      <c r="P10" s="430"/>
      <c r="Q10" s="430"/>
      <c r="R10" s="430"/>
      <c r="S10" s="430"/>
    </row>
    <row r="11" spans="1:19" x14ac:dyDescent="0.2">
      <c r="A11" s="143">
        <v>335</v>
      </c>
      <c r="B11" s="4"/>
      <c r="C11" s="142">
        <v>200</v>
      </c>
      <c r="E11" s="160"/>
      <c r="F11" s="161"/>
      <c r="G11" s="158"/>
      <c r="H11" s="158"/>
      <c r="L11" s="430"/>
      <c r="M11" s="430"/>
      <c r="N11" s="430"/>
      <c r="O11" s="430"/>
      <c r="P11" s="430"/>
      <c r="Q11" s="430"/>
      <c r="R11" s="430"/>
      <c r="S11" s="430"/>
    </row>
    <row r="12" spans="1:19" x14ac:dyDescent="0.2">
      <c r="A12" s="143">
        <v>149</v>
      </c>
      <c r="B12" s="4"/>
      <c r="C12" s="142">
        <v>250</v>
      </c>
      <c r="E12" s="160"/>
      <c r="F12" s="161"/>
      <c r="G12" s="158"/>
      <c r="H12" s="158"/>
      <c r="L12" s="430"/>
      <c r="M12" s="430"/>
      <c r="N12" s="430"/>
      <c r="O12" s="430"/>
      <c r="P12" s="430"/>
      <c r="Q12" s="430"/>
      <c r="R12" s="430"/>
      <c r="S12" s="430"/>
    </row>
    <row r="13" spans="1:19" x14ac:dyDescent="0.2">
      <c r="A13" s="143">
        <v>412</v>
      </c>
      <c r="B13" s="4"/>
      <c r="C13" s="142">
        <v>300</v>
      </c>
      <c r="E13" s="160"/>
      <c r="F13" s="161"/>
      <c r="G13" s="158"/>
      <c r="H13" s="158"/>
      <c r="L13" s="430"/>
      <c r="M13" s="430"/>
      <c r="N13" s="430"/>
      <c r="O13" s="430"/>
      <c r="P13" s="430"/>
      <c r="Q13" s="430"/>
      <c r="R13" s="430"/>
      <c r="S13" s="430"/>
    </row>
    <row r="14" spans="1:19" x14ac:dyDescent="0.2">
      <c r="A14" s="143">
        <v>816</v>
      </c>
      <c r="B14" s="4"/>
      <c r="C14" s="142">
        <v>350</v>
      </c>
      <c r="E14" s="160"/>
      <c r="F14" s="161"/>
      <c r="G14" s="158"/>
      <c r="H14" s="158"/>
      <c r="L14" s="430"/>
      <c r="M14" s="430"/>
      <c r="N14" s="430"/>
      <c r="O14" s="430"/>
      <c r="P14" s="430"/>
      <c r="Q14" s="430"/>
      <c r="R14" s="430"/>
      <c r="S14" s="430"/>
    </row>
    <row r="15" spans="1:19" x14ac:dyDescent="0.2">
      <c r="A15" s="143">
        <v>208</v>
      </c>
      <c r="B15" s="4"/>
      <c r="C15" s="142">
        <v>400</v>
      </c>
      <c r="E15" s="160"/>
      <c r="F15" s="161"/>
      <c r="G15" s="158"/>
      <c r="H15" s="158"/>
      <c r="L15" s="430"/>
      <c r="M15" s="430"/>
      <c r="N15" s="430"/>
      <c r="O15" s="430"/>
      <c r="P15" s="430"/>
      <c r="Q15" s="430"/>
      <c r="R15" s="430"/>
      <c r="S15" s="430"/>
    </row>
    <row r="16" spans="1:19" x14ac:dyDescent="0.2">
      <c r="A16" s="143">
        <v>1199</v>
      </c>
      <c r="B16" s="4"/>
      <c r="C16" s="142">
        <v>450</v>
      </c>
      <c r="E16" s="160"/>
      <c r="F16" s="161"/>
      <c r="G16" s="158"/>
      <c r="H16" s="158"/>
      <c r="L16" s="430"/>
      <c r="M16" s="430"/>
      <c r="N16" s="430"/>
      <c r="O16" s="430"/>
      <c r="P16" s="430"/>
      <c r="Q16" s="430"/>
      <c r="R16" s="430"/>
      <c r="S16" s="430"/>
    </row>
    <row r="17" spans="1:20" x14ac:dyDescent="0.2">
      <c r="A17" s="143">
        <v>967</v>
      </c>
      <c r="B17" s="4"/>
      <c r="C17" s="142">
        <v>500</v>
      </c>
      <c r="H17" s="158"/>
      <c r="L17" s="430"/>
      <c r="M17" s="430"/>
      <c r="N17" s="430"/>
      <c r="O17" s="430"/>
      <c r="P17" s="430"/>
      <c r="Q17" s="430"/>
      <c r="R17" s="430"/>
      <c r="S17" s="430"/>
    </row>
    <row r="18" spans="1:20" x14ac:dyDescent="0.2">
      <c r="A18" s="143">
        <v>38</v>
      </c>
      <c r="B18" s="4"/>
      <c r="C18" s="142">
        <v>600</v>
      </c>
      <c r="H18" s="158"/>
      <c r="L18" s="430"/>
      <c r="M18" s="430"/>
      <c r="N18" s="430"/>
      <c r="O18" s="430"/>
      <c r="P18" s="430"/>
      <c r="Q18" s="430"/>
      <c r="R18" s="430"/>
      <c r="S18" s="430"/>
    </row>
    <row r="19" spans="1:20" x14ac:dyDescent="0.2">
      <c r="A19" s="143">
        <v>981</v>
      </c>
      <c r="B19" s="4"/>
      <c r="C19" s="142">
        <v>700</v>
      </c>
      <c r="H19" s="158"/>
      <c r="L19" s="430"/>
      <c r="M19" s="430"/>
      <c r="N19" s="430"/>
      <c r="O19" s="430"/>
      <c r="P19" s="430"/>
      <c r="Q19" s="430"/>
      <c r="R19" s="430"/>
      <c r="S19" s="430"/>
    </row>
    <row r="20" spans="1:20" x14ac:dyDescent="0.2">
      <c r="A20" s="143">
        <v>352</v>
      </c>
      <c r="B20" s="4"/>
      <c r="C20" s="142">
        <v>800</v>
      </c>
      <c r="H20" s="158"/>
      <c r="L20" s="430"/>
      <c r="M20" s="430"/>
      <c r="N20" s="430"/>
      <c r="O20" s="430"/>
      <c r="P20" s="430"/>
      <c r="Q20" s="430"/>
      <c r="R20" s="430"/>
      <c r="S20" s="430"/>
    </row>
    <row r="21" spans="1:20" x14ac:dyDescent="0.2">
      <c r="A21" s="143">
        <v>81</v>
      </c>
      <c r="B21" s="4"/>
      <c r="C21" s="142">
        <v>900</v>
      </c>
      <c r="H21" s="158"/>
      <c r="L21" s="430"/>
      <c r="M21" s="430"/>
      <c r="N21" s="430"/>
      <c r="O21" s="430"/>
      <c r="P21" s="430"/>
      <c r="Q21" s="430"/>
      <c r="R21" s="430"/>
      <c r="S21" s="430"/>
    </row>
    <row r="22" spans="1:20" x14ac:dyDescent="0.2">
      <c r="A22" s="143">
        <v>444</v>
      </c>
      <c r="B22" s="4"/>
      <c r="C22" s="142">
        <v>1000</v>
      </c>
      <c r="H22" s="158"/>
      <c r="L22" s="430"/>
      <c r="M22" s="430"/>
      <c r="N22" s="430"/>
      <c r="O22" s="430"/>
      <c r="P22" s="430"/>
      <c r="Q22" s="430"/>
      <c r="R22" s="430"/>
      <c r="S22" s="430"/>
    </row>
    <row r="23" spans="1:20" x14ac:dyDescent="0.2">
      <c r="A23" s="143">
        <v>785</v>
      </c>
      <c r="B23" s="4"/>
      <c r="C23" s="142">
        <v>1500</v>
      </c>
      <c r="H23" s="158"/>
      <c r="L23" s="430"/>
      <c r="M23" s="430"/>
      <c r="N23" s="430"/>
      <c r="O23" s="430"/>
      <c r="P23" s="430"/>
      <c r="Q23" s="430"/>
      <c r="R23" s="430"/>
      <c r="S23" s="430"/>
    </row>
    <row r="24" spans="1:20" x14ac:dyDescent="0.2">
      <c r="A24" s="143">
        <v>164</v>
      </c>
      <c r="B24" s="4"/>
      <c r="C24" s="142">
        <v>2000</v>
      </c>
      <c r="H24" s="158"/>
      <c r="L24" s="430"/>
      <c r="M24" s="430"/>
      <c r="N24" s="430"/>
      <c r="O24" s="430"/>
      <c r="P24" s="430"/>
      <c r="Q24" s="430"/>
      <c r="R24" s="430"/>
      <c r="S24" s="430"/>
    </row>
    <row r="25" spans="1:20" x14ac:dyDescent="0.2">
      <c r="A25" s="143">
        <v>745</v>
      </c>
      <c r="B25" s="4"/>
      <c r="C25" s="142">
        <v>2500</v>
      </c>
      <c r="H25" s="158"/>
      <c r="L25" s="430"/>
      <c r="M25" s="430"/>
      <c r="N25" s="430"/>
      <c r="O25" s="430"/>
      <c r="P25" s="430"/>
      <c r="Q25" s="430"/>
      <c r="R25" s="430"/>
      <c r="S25" s="430"/>
    </row>
    <row r="26" spans="1:20" x14ac:dyDescent="0.2">
      <c r="A26" s="143">
        <v>250</v>
      </c>
      <c r="B26" s="4"/>
      <c r="C26" s="142">
        <v>5000</v>
      </c>
      <c r="E26" s="160"/>
      <c r="F26" s="161"/>
      <c r="G26" s="158"/>
      <c r="H26" s="158"/>
      <c r="L26" s="430"/>
      <c r="M26" s="430"/>
      <c r="N26" s="430"/>
      <c r="O26" s="430"/>
      <c r="P26" s="430"/>
      <c r="Q26" s="430"/>
      <c r="R26" s="430"/>
      <c r="S26" s="430"/>
    </row>
    <row r="27" spans="1:20" ht="15" x14ac:dyDescent="0.25">
      <c r="A27" s="143">
        <v>472</v>
      </c>
      <c r="B27" s="4"/>
      <c r="L27" s="430"/>
      <c r="M27" s="432"/>
      <c r="N27" s="432"/>
      <c r="O27" s="432"/>
      <c r="P27" s="432"/>
      <c r="Q27" s="432"/>
      <c r="R27" s="432"/>
      <c r="S27" s="432"/>
      <c r="T27" s="331"/>
    </row>
    <row r="28" spans="1:20" ht="15" x14ac:dyDescent="0.25">
      <c r="A28" s="143">
        <v>254</v>
      </c>
      <c r="L28" s="432"/>
      <c r="M28" s="430"/>
      <c r="N28" s="430"/>
      <c r="O28" s="430"/>
      <c r="P28" s="430"/>
      <c r="Q28" s="430"/>
      <c r="R28" s="430"/>
      <c r="S28" s="430"/>
    </row>
    <row r="29" spans="1:20" x14ac:dyDescent="0.2">
      <c r="A29" s="143">
        <v>1288</v>
      </c>
      <c r="L29" s="430"/>
      <c r="M29" s="430"/>
      <c r="N29" s="430"/>
      <c r="O29" s="430"/>
      <c r="P29" s="430"/>
      <c r="Q29" s="430"/>
      <c r="R29" s="430"/>
      <c r="S29" s="430"/>
    </row>
    <row r="30" spans="1:20" ht="15" x14ac:dyDescent="0.2">
      <c r="A30" s="143">
        <v>368</v>
      </c>
      <c r="C30" s="722" t="s">
        <v>718</v>
      </c>
      <c r="D30" s="722"/>
      <c r="L30" s="430"/>
      <c r="M30" s="430"/>
      <c r="N30" s="430"/>
      <c r="O30" s="430"/>
      <c r="P30" s="430"/>
      <c r="Q30" s="430"/>
      <c r="R30" s="430"/>
      <c r="S30" s="430"/>
    </row>
    <row r="31" spans="1:20" x14ac:dyDescent="0.2">
      <c r="A31" s="143">
        <v>69</v>
      </c>
      <c r="C31" s="720" t="s">
        <v>719</v>
      </c>
      <c r="D31" s="720"/>
      <c r="E31" s="720"/>
      <c r="F31" s="720"/>
      <c r="L31" s="430"/>
      <c r="M31" s="430"/>
      <c r="N31" s="430"/>
      <c r="O31" s="430"/>
      <c r="P31" s="430"/>
      <c r="Q31" s="430"/>
      <c r="R31" s="430"/>
      <c r="S31" s="430"/>
    </row>
    <row r="32" spans="1:20" x14ac:dyDescent="0.2">
      <c r="A32" s="143">
        <v>271</v>
      </c>
      <c r="C32" s="720"/>
      <c r="D32" s="720"/>
      <c r="E32" s="720"/>
      <c r="F32" s="720"/>
      <c r="L32" s="430"/>
      <c r="M32" s="430"/>
      <c r="N32" s="430"/>
      <c r="O32" s="430"/>
      <c r="P32" s="430"/>
      <c r="Q32" s="430"/>
      <c r="R32" s="430"/>
      <c r="S32" s="430"/>
    </row>
    <row r="33" spans="1:19" x14ac:dyDescent="0.2">
      <c r="A33" s="143">
        <v>300</v>
      </c>
      <c r="C33" s="720"/>
      <c r="D33" s="720"/>
      <c r="E33" s="720"/>
      <c r="F33" s="720"/>
      <c r="L33" s="430"/>
      <c r="M33" s="430"/>
      <c r="N33" s="430"/>
      <c r="O33" s="430"/>
      <c r="P33" s="430"/>
      <c r="Q33" s="430"/>
      <c r="R33" s="430"/>
      <c r="S33" s="430"/>
    </row>
    <row r="34" spans="1:19" x14ac:dyDescent="0.2">
      <c r="A34" s="143">
        <v>144</v>
      </c>
      <c r="C34" s="143"/>
      <c r="D34" s="143"/>
      <c r="L34" s="430"/>
      <c r="M34" s="430"/>
      <c r="N34" s="430"/>
      <c r="O34" s="430"/>
      <c r="P34" s="430"/>
      <c r="Q34" s="430"/>
      <c r="R34" s="430"/>
      <c r="S34" s="430"/>
    </row>
    <row r="35" spans="1:19" ht="15" x14ac:dyDescent="0.2">
      <c r="A35" s="143">
        <v>763</v>
      </c>
      <c r="C35" s="774" t="s">
        <v>383</v>
      </c>
      <c r="D35" s="774"/>
      <c r="L35" s="430"/>
      <c r="M35" s="430"/>
      <c r="N35" s="430"/>
      <c r="O35" s="430"/>
      <c r="P35" s="430"/>
      <c r="Q35" s="430"/>
      <c r="R35" s="430"/>
      <c r="S35" s="430"/>
    </row>
    <row r="36" spans="1:19" x14ac:dyDescent="0.2">
      <c r="A36" s="143">
        <v>425</v>
      </c>
      <c r="C36" s="775" t="s">
        <v>720</v>
      </c>
      <c r="D36" s="775"/>
      <c r="E36" s="775"/>
      <c r="F36" s="775"/>
      <c r="L36" s="430"/>
      <c r="M36" s="430"/>
      <c r="N36" s="430"/>
      <c r="O36" s="430"/>
      <c r="P36" s="430"/>
      <c r="Q36" s="430"/>
      <c r="R36" s="430"/>
      <c r="S36" s="430"/>
    </row>
    <row r="37" spans="1:19" x14ac:dyDescent="0.2">
      <c r="A37" s="143">
        <v>6</v>
      </c>
      <c r="C37" s="775"/>
      <c r="D37" s="775"/>
      <c r="E37" s="775"/>
      <c r="F37" s="775"/>
      <c r="L37" s="430"/>
      <c r="M37" s="430"/>
      <c r="N37" s="430"/>
      <c r="O37" s="430"/>
      <c r="P37" s="430"/>
      <c r="Q37" s="430"/>
      <c r="R37" s="430"/>
      <c r="S37" s="430"/>
    </row>
    <row r="38" spans="1:19" x14ac:dyDescent="0.2">
      <c r="A38" s="143">
        <v>730</v>
      </c>
      <c r="C38" s="775"/>
      <c r="D38" s="775"/>
      <c r="E38" s="775"/>
      <c r="F38" s="775"/>
      <c r="L38" s="430"/>
      <c r="M38" s="430"/>
      <c r="N38" s="430"/>
      <c r="O38" s="430"/>
      <c r="P38" s="430"/>
      <c r="Q38" s="430"/>
      <c r="R38" s="430"/>
      <c r="S38" s="430"/>
    </row>
    <row r="39" spans="1:19" x14ac:dyDescent="0.2">
      <c r="A39" s="143">
        <v>252</v>
      </c>
      <c r="L39" s="430"/>
      <c r="M39" s="430"/>
      <c r="N39" s="430"/>
      <c r="O39" s="430"/>
      <c r="P39" s="430"/>
      <c r="Q39" s="430"/>
      <c r="R39" s="430"/>
      <c r="S39" s="430"/>
    </row>
    <row r="40" spans="1:19" x14ac:dyDescent="0.2">
      <c r="A40" s="143">
        <v>314</v>
      </c>
      <c r="L40" s="430"/>
      <c r="M40" s="430"/>
      <c r="N40" s="430"/>
      <c r="O40" s="430"/>
      <c r="P40" s="430"/>
      <c r="Q40" s="430"/>
      <c r="R40" s="430"/>
      <c r="S40" s="430"/>
    </row>
    <row r="41" spans="1:19" x14ac:dyDescent="0.2">
      <c r="A41" s="143">
        <v>312</v>
      </c>
      <c r="L41" s="430"/>
      <c r="M41" s="430"/>
      <c r="N41" s="430"/>
      <c r="O41" s="430"/>
      <c r="P41" s="430"/>
      <c r="Q41" s="430"/>
      <c r="R41" s="430"/>
      <c r="S41" s="430"/>
    </row>
    <row r="42" spans="1:19" x14ac:dyDescent="0.2">
      <c r="A42" s="143">
        <v>4</v>
      </c>
      <c r="L42" s="430"/>
      <c r="M42" s="430"/>
      <c r="N42" s="430"/>
      <c r="O42" s="430"/>
      <c r="P42" s="430"/>
      <c r="Q42" s="430"/>
      <c r="R42" s="430"/>
      <c r="S42" s="430"/>
    </row>
    <row r="43" spans="1:19" x14ac:dyDescent="0.2">
      <c r="A43" s="143">
        <v>910</v>
      </c>
      <c r="L43" s="430"/>
      <c r="M43" s="430"/>
      <c r="N43" s="430"/>
      <c r="O43" s="430"/>
      <c r="P43" s="430"/>
      <c r="Q43" s="430"/>
      <c r="R43" s="430"/>
      <c r="S43" s="430"/>
    </row>
    <row r="44" spans="1:19" x14ac:dyDescent="0.2">
      <c r="A44" s="143">
        <v>54</v>
      </c>
      <c r="L44" s="430"/>
      <c r="M44" s="430"/>
      <c r="N44" s="430"/>
      <c r="O44" s="430"/>
      <c r="P44" s="430"/>
      <c r="Q44" s="430"/>
      <c r="R44" s="430"/>
      <c r="S44" s="430"/>
    </row>
    <row r="45" spans="1:19" x14ac:dyDescent="0.2">
      <c r="A45" s="143">
        <v>858</v>
      </c>
      <c r="L45" s="430" t="s">
        <v>166</v>
      </c>
      <c r="M45" s="430"/>
      <c r="N45" s="430"/>
      <c r="O45" s="430"/>
      <c r="P45" s="430"/>
      <c r="Q45" s="430"/>
      <c r="R45" s="430"/>
      <c r="S45" s="430"/>
    </row>
    <row r="46" spans="1:19" x14ac:dyDescent="0.2">
      <c r="A46" s="143">
        <v>200</v>
      </c>
      <c r="L46" s="430"/>
      <c r="M46" s="430"/>
      <c r="N46" s="430"/>
      <c r="O46" s="430"/>
      <c r="P46" s="430"/>
      <c r="Q46" s="430"/>
      <c r="R46" s="430"/>
      <c r="S46" s="430"/>
    </row>
    <row r="47" spans="1:19" x14ac:dyDescent="0.2">
      <c r="A47" s="143">
        <v>308</v>
      </c>
      <c r="L47" s="430"/>
      <c r="M47" s="430"/>
      <c r="N47" s="430"/>
      <c r="O47" s="430"/>
      <c r="P47" s="430"/>
      <c r="Q47" s="430"/>
      <c r="R47" s="430"/>
      <c r="S47" s="430"/>
    </row>
    <row r="48" spans="1:19" x14ac:dyDescent="0.2">
      <c r="A48" s="143">
        <v>1103</v>
      </c>
      <c r="L48" s="430"/>
      <c r="M48" s="430"/>
      <c r="N48" s="430"/>
      <c r="O48" s="430"/>
      <c r="P48" s="430"/>
      <c r="Q48" s="430"/>
      <c r="R48" s="430"/>
      <c r="S48" s="430"/>
    </row>
    <row r="49" spans="1:19" x14ac:dyDescent="0.2">
      <c r="A49" s="143">
        <v>58</v>
      </c>
      <c r="L49" s="430"/>
      <c r="M49" s="430"/>
      <c r="N49" s="430"/>
      <c r="O49" s="430"/>
      <c r="P49" s="430"/>
      <c r="Q49" s="430"/>
      <c r="R49" s="430"/>
      <c r="S49" s="430"/>
    </row>
    <row r="50" spans="1:19" x14ac:dyDescent="0.2">
      <c r="A50" s="143">
        <v>82</v>
      </c>
      <c r="L50" s="430"/>
      <c r="M50" s="430"/>
      <c r="N50" s="430"/>
      <c r="O50" s="430"/>
      <c r="P50" s="430"/>
      <c r="Q50" s="430"/>
      <c r="R50" s="430"/>
      <c r="S50" s="430"/>
    </row>
    <row r="51" spans="1:19" x14ac:dyDescent="0.2">
      <c r="A51" s="143">
        <v>113</v>
      </c>
      <c r="L51" s="430"/>
      <c r="M51" s="430"/>
      <c r="N51" s="430"/>
      <c r="O51" s="430"/>
      <c r="P51" s="430"/>
      <c r="Q51" s="430"/>
      <c r="R51" s="430"/>
      <c r="S51" s="430"/>
    </row>
    <row r="52" spans="1:19" x14ac:dyDescent="0.2">
      <c r="A52" s="143">
        <v>322</v>
      </c>
      <c r="L52" s="430"/>
      <c r="M52" s="430"/>
      <c r="N52" s="430"/>
      <c r="O52" s="430"/>
      <c r="P52" s="430"/>
      <c r="Q52" s="430"/>
      <c r="R52" s="430"/>
      <c r="S52" s="430"/>
    </row>
    <row r="53" spans="1:19" x14ac:dyDescent="0.2">
      <c r="A53" s="143">
        <v>249</v>
      </c>
      <c r="L53" s="430"/>
      <c r="M53" s="430"/>
      <c r="N53" s="430"/>
      <c r="O53" s="430"/>
      <c r="P53" s="430"/>
      <c r="Q53" s="430"/>
      <c r="R53" s="430"/>
      <c r="S53" s="430"/>
    </row>
    <row r="54" spans="1:19" x14ac:dyDescent="0.2">
      <c r="A54" s="143">
        <v>6</v>
      </c>
      <c r="L54" s="430"/>
      <c r="M54" s="430"/>
      <c r="N54" s="430"/>
      <c r="O54" s="430"/>
      <c r="P54" s="430"/>
      <c r="Q54" s="430"/>
      <c r="R54" s="430"/>
      <c r="S54" s="430"/>
    </row>
    <row r="55" spans="1:19" x14ac:dyDescent="0.2">
      <c r="A55" s="143">
        <v>50</v>
      </c>
      <c r="L55" s="430"/>
      <c r="M55" s="430"/>
      <c r="N55" s="430"/>
      <c r="O55" s="430"/>
      <c r="P55" s="430"/>
      <c r="Q55" s="430"/>
      <c r="R55" s="430"/>
      <c r="S55" s="430"/>
    </row>
    <row r="56" spans="1:19" x14ac:dyDescent="0.2">
      <c r="A56" s="143">
        <v>298</v>
      </c>
      <c r="L56" s="430"/>
      <c r="M56" s="430"/>
      <c r="N56" s="430"/>
      <c r="O56" s="430"/>
      <c r="P56" s="430"/>
      <c r="Q56" s="430"/>
      <c r="R56" s="430"/>
      <c r="S56" s="430"/>
    </row>
    <row r="57" spans="1:19" x14ac:dyDescent="0.2">
      <c r="A57" s="143">
        <v>263</v>
      </c>
      <c r="L57" s="430"/>
      <c r="M57" s="430"/>
      <c r="N57" s="430"/>
      <c r="O57" s="430"/>
      <c r="P57" s="430"/>
      <c r="Q57" s="430"/>
      <c r="R57" s="430"/>
      <c r="S57" s="430"/>
    </row>
    <row r="58" spans="1:19" x14ac:dyDescent="0.2">
      <c r="A58" s="143">
        <v>984</v>
      </c>
      <c r="L58" s="430"/>
      <c r="M58" s="430"/>
      <c r="N58" s="430"/>
      <c r="O58" s="430"/>
      <c r="P58" s="430"/>
      <c r="Q58" s="430"/>
      <c r="R58" s="430"/>
      <c r="S58" s="430"/>
    </row>
    <row r="59" spans="1:19" x14ac:dyDescent="0.2">
      <c r="A59" s="143">
        <v>296</v>
      </c>
      <c r="L59" s="430"/>
      <c r="M59" s="430"/>
      <c r="N59" s="430"/>
      <c r="O59" s="430"/>
      <c r="P59" s="430"/>
      <c r="Q59" s="430"/>
      <c r="R59" s="430"/>
      <c r="S59" s="430"/>
    </row>
    <row r="60" spans="1:19" x14ac:dyDescent="0.2">
      <c r="A60" s="143">
        <v>860</v>
      </c>
      <c r="L60" s="430"/>
      <c r="M60" s="430"/>
      <c r="N60" s="430"/>
      <c r="O60" s="430"/>
      <c r="P60" s="430"/>
      <c r="Q60" s="430"/>
      <c r="R60" s="430"/>
      <c r="S60" s="430"/>
    </row>
    <row r="61" spans="1:19" x14ac:dyDescent="0.2">
      <c r="A61" s="143">
        <v>372</v>
      </c>
    </row>
    <row r="62" spans="1:19" ht="15" x14ac:dyDescent="0.25">
      <c r="A62" s="143">
        <v>973</v>
      </c>
      <c r="L62" s="473" t="s">
        <v>381</v>
      </c>
      <c r="M62" s="142"/>
      <c r="N62" s="142"/>
      <c r="O62" s="142"/>
      <c r="P62" s="142"/>
      <c r="Q62" s="142"/>
    </row>
    <row r="63" spans="1:19" x14ac:dyDescent="0.2">
      <c r="A63" s="143">
        <v>394</v>
      </c>
      <c r="L63" s="469" t="s">
        <v>428</v>
      </c>
      <c r="M63" s="724" t="s">
        <v>382</v>
      </c>
      <c r="N63" s="724"/>
      <c r="O63" s="724"/>
      <c r="P63" s="724"/>
      <c r="Q63" s="724"/>
    </row>
    <row r="64" spans="1:19" x14ac:dyDescent="0.2">
      <c r="A64" s="143">
        <v>365</v>
      </c>
      <c r="L64" s="470" t="s">
        <v>429</v>
      </c>
      <c r="M64" s="720" t="s">
        <v>430</v>
      </c>
      <c r="N64" s="720"/>
      <c r="O64" s="720"/>
      <c r="P64" s="720"/>
      <c r="Q64" s="720"/>
    </row>
    <row r="65" spans="1:17" x14ac:dyDescent="0.2">
      <c r="A65" s="143">
        <v>1921</v>
      </c>
      <c r="M65" s="720"/>
      <c r="N65" s="720"/>
      <c r="O65" s="720"/>
      <c r="P65" s="720"/>
      <c r="Q65" s="720"/>
    </row>
    <row r="66" spans="1:17" x14ac:dyDescent="0.2">
      <c r="A66" s="143">
        <v>280</v>
      </c>
      <c r="M66" s="720"/>
      <c r="N66" s="720"/>
      <c r="O66" s="720"/>
      <c r="P66" s="720"/>
      <c r="Q66" s="720"/>
    </row>
    <row r="67" spans="1:17" x14ac:dyDescent="0.2">
      <c r="A67" s="143">
        <v>34</v>
      </c>
      <c r="L67" s="469" t="s">
        <v>432</v>
      </c>
      <c r="M67" s="720" t="s">
        <v>433</v>
      </c>
      <c r="N67" s="720"/>
      <c r="O67" s="720"/>
      <c r="P67" s="720"/>
      <c r="Q67" s="720"/>
    </row>
    <row r="68" spans="1:17" x14ac:dyDescent="0.2">
      <c r="A68" s="143">
        <v>375</v>
      </c>
      <c r="M68" s="146"/>
      <c r="N68" s="146"/>
      <c r="O68" s="146"/>
      <c r="P68" s="146"/>
      <c r="Q68" s="146"/>
    </row>
    <row r="69" spans="1:17" x14ac:dyDescent="0.2">
      <c r="A69" s="143">
        <v>232</v>
      </c>
      <c r="M69" s="142"/>
      <c r="N69" s="142"/>
      <c r="O69" s="142"/>
      <c r="P69" s="142"/>
      <c r="Q69" s="142"/>
    </row>
    <row r="70" spans="1:17" x14ac:dyDescent="0.2">
      <c r="A70" s="143">
        <v>366</v>
      </c>
      <c r="M70" s="142"/>
      <c r="N70" s="142"/>
      <c r="O70" s="142"/>
      <c r="P70" s="142"/>
      <c r="Q70" s="142"/>
    </row>
    <row r="71" spans="1:17" ht="15" x14ac:dyDescent="0.25">
      <c r="A71" s="143">
        <v>2</v>
      </c>
      <c r="L71" s="438" t="s">
        <v>383</v>
      </c>
      <c r="M71" s="142"/>
      <c r="N71" s="142"/>
      <c r="O71" s="142"/>
      <c r="P71" s="142"/>
      <c r="Q71" s="142"/>
    </row>
    <row r="72" spans="1:17" ht="15" x14ac:dyDescent="0.25">
      <c r="A72" s="143">
        <v>583</v>
      </c>
      <c r="L72" s="471" t="s">
        <v>428</v>
      </c>
      <c r="M72" s="439" t="s">
        <v>384</v>
      </c>
      <c r="N72" s="142"/>
      <c r="O72" s="142"/>
      <c r="P72" s="142"/>
      <c r="Q72" s="142"/>
    </row>
    <row r="73" spans="1:17" ht="15" x14ac:dyDescent="0.2">
      <c r="A73" s="143">
        <v>95</v>
      </c>
      <c r="L73" s="472" t="s">
        <v>429</v>
      </c>
      <c r="M73" s="771" t="s">
        <v>431</v>
      </c>
      <c r="N73" s="771"/>
      <c r="O73" s="771"/>
      <c r="P73" s="771"/>
      <c r="Q73" s="771"/>
    </row>
    <row r="74" spans="1:17" x14ac:dyDescent="0.2">
      <c r="A74" s="143">
        <v>727</v>
      </c>
      <c r="M74" s="771"/>
      <c r="N74" s="771"/>
      <c r="O74" s="771"/>
      <c r="P74" s="771"/>
      <c r="Q74" s="771"/>
    </row>
    <row r="75" spans="1:17" ht="15" x14ac:dyDescent="0.2">
      <c r="A75" s="143">
        <v>81</v>
      </c>
      <c r="L75" s="472" t="s">
        <v>432</v>
      </c>
      <c r="M75" s="771" t="s">
        <v>434</v>
      </c>
      <c r="N75" s="771"/>
      <c r="O75" s="771"/>
      <c r="P75" s="771"/>
      <c r="Q75" s="771"/>
    </row>
    <row r="76" spans="1:17" x14ac:dyDescent="0.2">
      <c r="A76" s="143">
        <v>300</v>
      </c>
    </row>
    <row r="77" spans="1:17" x14ac:dyDescent="0.2">
      <c r="A77" s="143">
        <v>62</v>
      </c>
    </row>
    <row r="78" spans="1:17" x14ac:dyDescent="0.2">
      <c r="A78" s="143">
        <v>345</v>
      </c>
    </row>
    <row r="79" spans="1:17" x14ac:dyDescent="0.2">
      <c r="A79" s="143">
        <v>353</v>
      </c>
    </row>
    <row r="80" spans="1:17" x14ac:dyDescent="0.2">
      <c r="A80" s="143">
        <v>716</v>
      </c>
    </row>
    <row r="81" spans="1:1" x14ac:dyDescent="0.2">
      <c r="A81" s="143">
        <v>326</v>
      </c>
    </row>
    <row r="82" spans="1:1" x14ac:dyDescent="0.2">
      <c r="A82" s="143">
        <v>266</v>
      </c>
    </row>
    <row r="83" spans="1:1" x14ac:dyDescent="0.2">
      <c r="A83" s="143">
        <v>803</v>
      </c>
    </row>
    <row r="84" spans="1:1" x14ac:dyDescent="0.2">
      <c r="A84" s="143">
        <v>990</v>
      </c>
    </row>
    <row r="85" spans="1:1" x14ac:dyDescent="0.2">
      <c r="A85" s="143">
        <v>85</v>
      </c>
    </row>
    <row r="86" spans="1:1" x14ac:dyDescent="0.2">
      <c r="A86" s="143">
        <v>436</v>
      </c>
    </row>
    <row r="87" spans="1:1" x14ac:dyDescent="0.2">
      <c r="A87" s="143">
        <v>425</v>
      </c>
    </row>
    <row r="88" spans="1:1" x14ac:dyDescent="0.2">
      <c r="A88" s="143">
        <v>70</v>
      </c>
    </row>
    <row r="89" spans="1:1" x14ac:dyDescent="0.2">
      <c r="A89" s="143">
        <v>366</v>
      </c>
    </row>
    <row r="90" spans="1:1" x14ac:dyDescent="0.2">
      <c r="A90" s="143">
        <v>2442</v>
      </c>
    </row>
    <row r="91" spans="1:1" x14ac:dyDescent="0.2">
      <c r="A91" s="143">
        <v>284</v>
      </c>
    </row>
    <row r="92" spans="1:1" x14ac:dyDescent="0.2">
      <c r="A92" s="143">
        <v>590</v>
      </c>
    </row>
    <row r="93" spans="1:1" x14ac:dyDescent="0.2">
      <c r="A93" s="143">
        <v>443</v>
      </c>
    </row>
    <row r="94" spans="1:1" x14ac:dyDescent="0.2">
      <c r="A94" s="143">
        <v>337</v>
      </c>
    </row>
    <row r="95" spans="1:1" x14ac:dyDescent="0.2">
      <c r="A95" s="143">
        <v>1158</v>
      </c>
    </row>
    <row r="96" spans="1:1" x14ac:dyDescent="0.2">
      <c r="A96" s="143">
        <v>785</v>
      </c>
    </row>
    <row r="97" spans="1:1" x14ac:dyDescent="0.2">
      <c r="A97" s="143">
        <v>468</v>
      </c>
    </row>
    <row r="98" spans="1:1" x14ac:dyDescent="0.2">
      <c r="A98" s="143">
        <v>335</v>
      </c>
    </row>
    <row r="99" spans="1:1" x14ac:dyDescent="0.2">
      <c r="A99" s="143">
        <v>28</v>
      </c>
    </row>
    <row r="100" spans="1:1" x14ac:dyDescent="0.2">
      <c r="A100" s="143">
        <v>402</v>
      </c>
    </row>
    <row r="101" spans="1:1" x14ac:dyDescent="0.2">
      <c r="A101" s="143">
        <v>335</v>
      </c>
    </row>
    <row r="102" spans="1:1" x14ac:dyDescent="0.2">
      <c r="A102" s="143">
        <v>793</v>
      </c>
    </row>
    <row r="103" spans="1:1" x14ac:dyDescent="0.2">
      <c r="A103" s="143">
        <v>153</v>
      </c>
    </row>
    <row r="104" spans="1:1" x14ac:dyDescent="0.2">
      <c r="A104" s="143">
        <v>154</v>
      </c>
    </row>
    <row r="105" spans="1:1" x14ac:dyDescent="0.2">
      <c r="A105" s="143">
        <v>553</v>
      </c>
    </row>
    <row r="106" spans="1:1" x14ac:dyDescent="0.2">
      <c r="A106" s="143">
        <v>314</v>
      </c>
    </row>
    <row r="107" spans="1:1" x14ac:dyDescent="0.2">
      <c r="A107" s="143">
        <v>86</v>
      </c>
    </row>
    <row r="108" spans="1:1" x14ac:dyDescent="0.2">
      <c r="A108" s="143">
        <v>87</v>
      </c>
    </row>
    <row r="109" spans="1:1" x14ac:dyDescent="0.2">
      <c r="A109" s="143">
        <v>187</v>
      </c>
    </row>
    <row r="110" spans="1:1" x14ac:dyDescent="0.2">
      <c r="A110" s="143">
        <v>257</v>
      </c>
    </row>
    <row r="111" spans="1:1" x14ac:dyDescent="0.2">
      <c r="A111" s="143">
        <v>590</v>
      </c>
    </row>
    <row r="112" spans="1:1" x14ac:dyDescent="0.2">
      <c r="A112" s="143">
        <v>98</v>
      </c>
    </row>
    <row r="113" spans="1:1" x14ac:dyDescent="0.2">
      <c r="A113" s="143">
        <v>1079</v>
      </c>
    </row>
    <row r="114" spans="1:1" x14ac:dyDescent="0.2">
      <c r="A114" s="143">
        <v>49</v>
      </c>
    </row>
    <row r="115" spans="1:1" x14ac:dyDescent="0.2">
      <c r="A115" s="143">
        <v>416</v>
      </c>
    </row>
    <row r="116" spans="1:1" x14ac:dyDescent="0.2">
      <c r="A116" s="143">
        <v>75</v>
      </c>
    </row>
    <row r="117" spans="1:1" x14ac:dyDescent="0.2">
      <c r="A117" s="143">
        <v>476</v>
      </c>
    </row>
    <row r="118" spans="1:1" x14ac:dyDescent="0.2">
      <c r="A118" s="143">
        <v>74</v>
      </c>
    </row>
    <row r="119" spans="1:1" x14ac:dyDescent="0.2">
      <c r="A119" s="143">
        <v>303</v>
      </c>
    </row>
    <row r="120" spans="1:1" x14ac:dyDescent="0.2">
      <c r="A120" s="143">
        <v>11</v>
      </c>
    </row>
    <row r="121" spans="1:1" x14ac:dyDescent="0.2">
      <c r="A121" s="143">
        <v>43</v>
      </c>
    </row>
    <row r="122" spans="1:1" x14ac:dyDescent="0.2">
      <c r="A122" s="143">
        <v>12</v>
      </c>
    </row>
    <row r="123" spans="1:1" x14ac:dyDescent="0.2">
      <c r="A123" s="143">
        <v>340</v>
      </c>
    </row>
    <row r="124" spans="1:1" x14ac:dyDescent="0.2">
      <c r="A124" s="143">
        <v>341</v>
      </c>
    </row>
    <row r="125" spans="1:1" x14ac:dyDescent="0.2">
      <c r="A125" s="143">
        <v>53</v>
      </c>
    </row>
    <row r="126" spans="1:1" x14ac:dyDescent="0.2">
      <c r="A126" s="143">
        <v>311</v>
      </c>
    </row>
    <row r="127" spans="1:1" x14ac:dyDescent="0.2">
      <c r="A127" s="143">
        <v>937</v>
      </c>
    </row>
    <row r="128" spans="1:1" x14ac:dyDescent="0.2">
      <c r="A128" s="143">
        <v>350</v>
      </c>
    </row>
    <row r="129" spans="1:1" x14ac:dyDescent="0.2">
      <c r="A129" s="143">
        <v>910</v>
      </c>
    </row>
    <row r="130" spans="1:1" x14ac:dyDescent="0.2">
      <c r="A130" s="143">
        <v>210</v>
      </c>
    </row>
    <row r="131" spans="1:1" x14ac:dyDescent="0.2">
      <c r="A131" s="143">
        <v>380</v>
      </c>
    </row>
    <row r="132" spans="1:1" x14ac:dyDescent="0.2">
      <c r="A132" s="143">
        <v>79</v>
      </c>
    </row>
    <row r="133" spans="1:1" x14ac:dyDescent="0.2">
      <c r="A133" s="143">
        <v>813</v>
      </c>
    </row>
    <row r="134" spans="1:1" x14ac:dyDescent="0.2">
      <c r="A134" s="143">
        <v>59</v>
      </c>
    </row>
    <row r="135" spans="1:1" x14ac:dyDescent="0.2">
      <c r="A135" s="143">
        <v>350</v>
      </c>
    </row>
    <row r="136" spans="1:1" x14ac:dyDescent="0.2">
      <c r="A136" s="143">
        <v>331</v>
      </c>
    </row>
    <row r="137" spans="1:1" x14ac:dyDescent="0.2">
      <c r="A137" s="143">
        <v>137</v>
      </c>
    </row>
    <row r="138" spans="1:1" x14ac:dyDescent="0.2">
      <c r="A138" s="143">
        <v>297</v>
      </c>
    </row>
    <row r="139" spans="1:1" x14ac:dyDescent="0.2">
      <c r="A139" s="143">
        <v>347</v>
      </c>
    </row>
    <row r="140" spans="1:1" x14ac:dyDescent="0.2">
      <c r="A140" s="143">
        <v>360</v>
      </c>
    </row>
    <row r="141" spans="1:1" x14ac:dyDescent="0.2">
      <c r="A141" s="143">
        <v>498</v>
      </c>
    </row>
    <row r="142" spans="1:1" x14ac:dyDescent="0.2">
      <c r="A142" s="143">
        <v>1772</v>
      </c>
    </row>
    <row r="143" spans="1:1" x14ac:dyDescent="0.2">
      <c r="A143" s="143">
        <v>17</v>
      </c>
    </row>
    <row r="144" spans="1:1" x14ac:dyDescent="0.2">
      <c r="A144" s="143">
        <v>715</v>
      </c>
    </row>
    <row r="145" spans="1:1" x14ac:dyDescent="0.2">
      <c r="A145" s="143">
        <v>934</v>
      </c>
    </row>
    <row r="146" spans="1:1" x14ac:dyDescent="0.2">
      <c r="A146" s="143">
        <v>226</v>
      </c>
    </row>
    <row r="147" spans="1:1" x14ac:dyDescent="0.2">
      <c r="A147" s="143">
        <v>329</v>
      </c>
    </row>
    <row r="148" spans="1:1" x14ac:dyDescent="0.2">
      <c r="A148" s="143">
        <v>318</v>
      </c>
    </row>
    <row r="149" spans="1:1" x14ac:dyDescent="0.2">
      <c r="A149" s="143">
        <v>268</v>
      </c>
    </row>
    <row r="150" spans="1:1" x14ac:dyDescent="0.2">
      <c r="A150" s="143">
        <v>872</v>
      </c>
    </row>
    <row r="151" spans="1:1" x14ac:dyDescent="0.2">
      <c r="A151" s="143">
        <v>312</v>
      </c>
    </row>
    <row r="152" spans="1:1" x14ac:dyDescent="0.2">
      <c r="A152" s="143">
        <v>17</v>
      </c>
    </row>
    <row r="153" spans="1:1" x14ac:dyDescent="0.2">
      <c r="A153" s="143">
        <v>353</v>
      </c>
    </row>
    <row r="154" spans="1:1" x14ac:dyDescent="0.2">
      <c r="A154" s="143">
        <v>76</v>
      </c>
    </row>
    <row r="155" spans="1:1" x14ac:dyDescent="0.2">
      <c r="A155" s="143">
        <v>450</v>
      </c>
    </row>
    <row r="156" spans="1:1" x14ac:dyDescent="0.2">
      <c r="A156" s="143">
        <v>900</v>
      </c>
    </row>
    <row r="157" spans="1:1" x14ac:dyDescent="0.2">
      <c r="A157" s="143">
        <v>51</v>
      </c>
    </row>
    <row r="158" spans="1:1" x14ac:dyDescent="0.2">
      <c r="A158" s="143">
        <v>296</v>
      </c>
    </row>
    <row r="159" spans="1:1" x14ac:dyDescent="0.2">
      <c r="A159" s="143">
        <v>282</v>
      </c>
    </row>
    <row r="160" spans="1:1" x14ac:dyDescent="0.2">
      <c r="A160" s="143">
        <v>836</v>
      </c>
    </row>
    <row r="161" spans="1:1" x14ac:dyDescent="0.2">
      <c r="A161" s="143">
        <v>337</v>
      </c>
    </row>
    <row r="162" spans="1:1" x14ac:dyDescent="0.2">
      <c r="A162" s="143">
        <v>100</v>
      </c>
    </row>
    <row r="163" spans="1:1" x14ac:dyDescent="0.2">
      <c r="A163" s="143">
        <v>50</v>
      </c>
    </row>
    <row r="164" spans="1:1" x14ac:dyDescent="0.2">
      <c r="A164" s="143">
        <v>44</v>
      </c>
    </row>
    <row r="165" spans="1:1" x14ac:dyDescent="0.2">
      <c r="A165" s="143">
        <v>289</v>
      </c>
    </row>
    <row r="166" spans="1:1" x14ac:dyDescent="0.2">
      <c r="A166" s="143">
        <v>327</v>
      </c>
    </row>
    <row r="167" spans="1:1" x14ac:dyDescent="0.2">
      <c r="A167" s="143">
        <v>766</v>
      </c>
    </row>
    <row r="168" spans="1:1" x14ac:dyDescent="0.2">
      <c r="A168" s="143">
        <v>36</v>
      </c>
    </row>
    <row r="169" spans="1:1" x14ac:dyDescent="0.2">
      <c r="A169" s="143">
        <v>84</v>
      </c>
    </row>
    <row r="170" spans="1:1" x14ac:dyDescent="0.2">
      <c r="A170" s="143">
        <v>1896</v>
      </c>
    </row>
    <row r="171" spans="1:1" x14ac:dyDescent="0.2">
      <c r="A171" s="143">
        <v>291</v>
      </c>
    </row>
    <row r="172" spans="1:1" x14ac:dyDescent="0.2">
      <c r="A172" s="143">
        <v>260</v>
      </c>
    </row>
    <row r="173" spans="1:1" x14ac:dyDescent="0.2">
      <c r="A173" s="143">
        <v>762</v>
      </c>
    </row>
    <row r="174" spans="1:1" x14ac:dyDescent="0.2">
      <c r="A174" s="143">
        <v>1262</v>
      </c>
    </row>
    <row r="175" spans="1:1" x14ac:dyDescent="0.2">
      <c r="A175" s="143">
        <v>121</v>
      </c>
    </row>
    <row r="176" spans="1:1" x14ac:dyDescent="0.2">
      <c r="A176" s="143">
        <v>171</v>
      </c>
    </row>
    <row r="177" spans="1:1" x14ac:dyDescent="0.2">
      <c r="A177" s="143">
        <v>834</v>
      </c>
    </row>
    <row r="178" spans="1:1" x14ac:dyDescent="0.2">
      <c r="A178" s="143">
        <v>78</v>
      </c>
    </row>
    <row r="179" spans="1:1" x14ac:dyDescent="0.2">
      <c r="A179" s="143">
        <v>1128</v>
      </c>
    </row>
    <row r="180" spans="1:1" x14ac:dyDescent="0.2">
      <c r="A180" s="143">
        <v>907</v>
      </c>
    </row>
    <row r="181" spans="1:1" x14ac:dyDescent="0.2">
      <c r="A181" s="143">
        <v>344</v>
      </c>
    </row>
    <row r="182" spans="1:1" x14ac:dyDescent="0.2">
      <c r="A182" s="143">
        <v>2048</v>
      </c>
    </row>
    <row r="183" spans="1:1" x14ac:dyDescent="0.2">
      <c r="A183" s="143">
        <v>47</v>
      </c>
    </row>
    <row r="184" spans="1:1" x14ac:dyDescent="0.2">
      <c r="A184" s="143">
        <v>302</v>
      </c>
    </row>
    <row r="185" spans="1:1" x14ac:dyDescent="0.2">
      <c r="A185" s="143">
        <v>27</v>
      </c>
    </row>
    <row r="186" spans="1:1" x14ac:dyDescent="0.2">
      <c r="A186" s="143">
        <v>72</v>
      </c>
    </row>
    <row r="187" spans="1:1" x14ac:dyDescent="0.2">
      <c r="A187" s="143">
        <v>53</v>
      </c>
    </row>
    <row r="188" spans="1:1" x14ac:dyDescent="0.2">
      <c r="A188" s="143">
        <v>201</v>
      </c>
    </row>
    <row r="189" spans="1:1" x14ac:dyDescent="0.2">
      <c r="A189" s="143">
        <v>269</v>
      </c>
    </row>
    <row r="190" spans="1:1" x14ac:dyDescent="0.2">
      <c r="A190" s="143">
        <v>174</v>
      </c>
    </row>
    <row r="191" spans="1:1" x14ac:dyDescent="0.2">
      <c r="A191" s="143">
        <v>781</v>
      </c>
    </row>
    <row r="192" spans="1:1" x14ac:dyDescent="0.2">
      <c r="A192" s="143">
        <v>295</v>
      </c>
    </row>
    <row r="193" spans="1:1" x14ac:dyDescent="0.2">
      <c r="A193" s="143">
        <v>53</v>
      </c>
    </row>
    <row r="194" spans="1:1" x14ac:dyDescent="0.2">
      <c r="A194" s="143">
        <v>450</v>
      </c>
    </row>
    <row r="195" spans="1:1" x14ac:dyDescent="0.2">
      <c r="A195" s="143">
        <v>911</v>
      </c>
    </row>
    <row r="196" spans="1:1" x14ac:dyDescent="0.2">
      <c r="A196" s="143">
        <v>141</v>
      </c>
    </row>
    <row r="197" spans="1:1" x14ac:dyDescent="0.2">
      <c r="A197" s="143">
        <v>370</v>
      </c>
    </row>
    <row r="198" spans="1:1" x14ac:dyDescent="0.2">
      <c r="A198" s="143">
        <v>293</v>
      </c>
    </row>
    <row r="199" spans="1:1" x14ac:dyDescent="0.2">
      <c r="A199" s="143">
        <v>70</v>
      </c>
    </row>
    <row r="200" spans="1:1" x14ac:dyDescent="0.2">
      <c r="A200" s="143">
        <v>2243</v>
      </c>
    </row>
    <row r="201" spans="1:1" x14ac:dyDescent="0.2">
      <c r="A201" s="143">
        <v>2374</v>
      </c>
    </row>
    <row r="202" spans="1:1" x14ac:dyDescent="0.2">
      <c r="A202" s="143">
        <v>345</v>
      </c>
    </row>
    <row r="203" spans="1:1" x14ac:dyDescent="0.2">
      <c r="A203" s="143">
        <v>1307</v>
      </c>
    </row>
    <row r="204" spans="1:1" x14ac:dyDescent="0.2">
      <c r="A204" s="143">
        <v>4</v>
      </c>
    </row>
    <row r="205" spans="1:1" x14ac:dyDescent="0.2">
      <c r="A205" s="143">
        <v>310</v>
      </c>
    </row>
    <row r="206" spans="1:1" x14ac:dyDescent="0.2">
      <c r="A206" s="143">
        <v>374</v>
      </c>
    </row>
    <row r="207" spans="1:1" x14ac:dyDescent="0.2">
      <c r="A207" s="143">
        <v>80</v>
      </c>
    </row>
    <row r="208" spans="1:1" x14ac:dyDescent="0.2">
      <c r="A208" s="143">
        <v>510</v>
      </c>
    </row>
    <row r="209" spans="1:1" x14ac:dyDescent="0.2">
      <c r="A209" s="143">
        <v>59</v>
      </c>
    </row>
    <row r="210" spans="1:1" x14ac:dyDescent="0.2">
      <c r="A210" s="143">
        <v>775</v>
      </c>
    </row>
    <row r="211" spans="1:1" x14ac:dyDescent="0.2">
      <c r="A211" s="143">
        <v>41</v>
      </c>
    </row>
    <row r="212" spans="1:1" x14ac:dyDescent="0.2">
      <c r="A212" s="143">
        <v>151</v>
      </c>
    </row>
    <row r="213" spans="1:1" x14ac:dyDescent="0.2">
      <c r="A213" s="143">
        <v>285</v>
      </c>
    </row>
    <row r="214" spans="1:1" x14ac:dyDescent="0.2">
      <c r="A214" s="143">
        <v>916</v>
      </c>
    </row>
    <row r="215" spans="1:1" x14ac:dyDescent="0.2">
      <c r="A215" s="143">
        <v>1055</v>
      </c>
    </row>
    <row r="216" spans="1:1" x14ac:dyDescent="0.2">
      <c r="A216" s="143">
        <v>298</v>
      </c>
    </row>
    <row r="217" spans="1:1" x14ac:dyDescent="0.2">
      <c r="A217" s="143">
        <v>763</v>
      </c>
    </row>
    <row r="218" spans="1:1" x14ac:dyDescent="0.2">
      <c r="A218" s="143">
        <v>219</v>
      </c>
    </row>
    <row r="219" spans="1:1" x14ac:dyDescent="0.2">
      <c r="A219" s="143">
        <v>353</v>
      </c>
    </row>
    <row r="220" spans="1:1" x14ac:dyDescent="0.2">
      <c r="A220" s="143">
        <v>89</v>
      </c>
    </row>
    <row r="221" spans="1:1" x14ac:dyDescent="0.2">
      <c r="A221" s="143">
        <v>324</v>
      </c>
    </row>
    <row r="222" spans="1:1" x14ac:dyDescent="0.2">
      <c r="A222" s="143">
        <v>306</v>
      </c>
    </row>
    <row r="223" spans="1:1" x14ac:dyDescent="0.2">
      <c r="A223" s="143">
        <v>139</v>
      </c>
    </row>
    <row r="224" spans="1:1" x14ac:dyDescent="0.2">
      <c r="A224" s="143">
        <v>292</v>
      </c>
    </row>
    <row r="225" spans="1:1" x14ac:dyDescent="0.2">
      <c r="A225" s="143">
        <v>249</v>
      </c>
    </row>
    <row r="226" spans="1:1" x14ac:dyDescent="0.2">
      <c r="A226" s="143">
        <v>369</v>
      </c>
    </row>
    <row r="227" spans="1:1" x14ac:dyDescent="0.2">
      <c r="A227" s="143">
        <v>99</v>
      </c>
    </row>
    <row r="228" spans="1:1" x14ac:dyDescent="0.2">
      <c r="A228" s="143">
        <v>79</v>
      </c>
    </row>
    <row r="229" spans="1:1" x14ac:dyDescent="0.2">
      <c r="A229" s="143">
        <v>762</v>
      </c>
    </row>
    <row r="230" spans="1:1" x14ac:dyDescent="0.2">
      <c r="A230" s="143">
        <v>248</v>
      </c>
    </row>
    <row r="231" spans="1:1" x14ac:dyDescent="0.2">
      <c r="A231" s="143">
        <v>396</v>
      </c>
    </row>
    <row r="232" spans="1:1" x14ac:dyDescent="0.2">
      <c r="A232" s="143">
        <v>53</v>
      </c>
    </row>
    <row r="233" spans="1:1" x14ac:dyDescent="0.2">
      <c r="A233" s="143">
        <v>341</v>
      </c>
    </row>
    <row r="234" spans="1:1" x14ac:dyDescent="0.2">
      <c r="A234" s="143">
        <v>89</v>
      </c>
    </row>
    <row r="235" spans="1:1" x14ac:dyDescent="0.2">
      <c r="A235" s="143">
        <v>442</v>
      </c>
    </row>
    <row r="236" spans="1:1" x14ac:dyDescent="0.2">
      <c r="A236" s="143">
        <v>147</v>
      </c>
    </row>
    <row r="237" spans="1:1" x14ac:dyDescent="0.2">
      <c r="A237" s="143">
        <v>90</v>
      </c>
    </row>
    <row r="238" spans="1:1" x14ac:dyDescent="0.2">
      <c r="A238" s="143">
        <v>266</v>
      </c>
    </row>
    <row r="239" spans="1:1" x14ac:dyDescent="0.2">
      <c r="A239" s="143">
        <v>563</v>
      </c>
    </row>
    <row r="240" spans="1:1" x14ac:dyDescent="0.2">
      <c r="A240" s="143">
        <v>250</v>
      </c>
    </row>
    <row r="241" spans="1:1" x14ac:dyDescent="0.2">
      <c r="A241" s="143">
        <v>776</v>
      </c>
    </row>
    <row r="242" spans="1:1" x14ac:dyDescent="0.2">
      <c r="A242" s="143">
        <v>986</v>
      </c>
    </row>
    <row r="243" spans="1:1" x14ac:dyDescent="0.2">
      <c r="A243" s="143">
        <v>8</v>
      </c>
    </row>
    <row r="244" spans="1:1" x14ac:dyDescent="0.2">
      <c r="A244" s="143">
        <v>50</v>
      </c>
    </row>
    <row r="245" spans="1:1" x14ac:dyDescent="0.2">
      <c r="A245" s="143">
        <v>84</v>
      </c>
    </row>
    <row r="246" spans="1:1" x14ac:dyDescent="0.2">
      <c r="A246" s="143">
        <v>403</v>
      </c>
    </row>
    <row r="247" spans="1:1" x14ac:dyDescent="0.2">
      <c r="A247" s="143">
        <v>999</v>
      </c>
    </row>
    <row r="248" spans="1:1" x14ac:dyDescent="0.2">
      <c r="A248" s="143">
        <v>47</v>
      </c>
    </row>
    <row r="249" spans="1:1" x14ac:dyDescent="0.2">
      <c r="A249" s="143">
        <v>407</v>
      </c>
    </row>
    <row r="250" spans="1:1" x14ac:dyDescent="0.2">
      <c r="A250" s="143">
        <v>317</v>
      </c>
    </row>
    <row r="251" spans="1:1" x14ac:dyDescent="0.2">
      <c r="A251" s="143">
        <v>216</v>
      </c>
    </row>
    <row r="252" spans="1:1" x14ac:dyDescent="0.2">
      <c r="A252" s="143">
        <v>324</v>
      </c>
    </row>
    <row r="253" spans="1:1" x14ac:dyDescent="0.2">
      <c r="A253" s="143">
        <v>268</v>
      </c>
    </row>
    <row r="254" spans="1:1" x14ac:dyDescent="0.2">
      <c r="A254" s="143">
        <v>7</v>
      </c>
    </row>
    <row r="255" spans="1:1" x14ac:dyDescent="0.2">
      <c r="A255" s="143">
        <v>3637</v>
      </c>
    </row>
    <row r="256" spans="1:1" x14ac:dyDescent="0.2">
      <c r="A256" s="143">
        <v>1324</v>
      </c>
    </row>
    <row r="257" spans="1:1" x14ac:dyDescent="0.2">
      <c r="A257" s="143">
        <v>261</v>
      </c>
    </row>
    <row r="258" spans="1:1" x14ac:dyDescent="0.2">
      <c r="A258" s="143">
        <v>86</v>
      </c>
    </row>
    <row r="259" spans="1:1" x14ac:dyDescent="0.2">
      <c r="A259" s="143">
        <v>95</v>
      </c>
    </row>
    <row r="260" spans="1:1" x14ac:dyDescent="0.2">
      <c r="A260" s="143">
        <v>65</v>
      </c>
    </row>
    <row r="261" spans="1:1" x14ac:dyDescent="0.2">
      <c r="A261" s="143">
        <v>406</v>
      </c>
    </row>
    <row r="262" spans="1:1" x14ac:dyDescent="0.2">
      <c r="A262" s="143">
        <v>593</v>
      </c>
    </row>
    <row r="263" spans="1:1" x14ac:dyDescent="0.2">
      <c r="A263" s="143">
        <v>949</v>
      </c>
    </row>
    <row r="264" spans="1:1" x14ac:dyDescent="0.2">
      <c r="A264" s="143">
        <v>67</v>
      </c>
    </row>
    <row r="265" spans="1:1" x14ac:dyDescent="0.2">
      <c r="A265" s="143">
        <v>350</v>
      </c>
    </row>
    <row r="266" spans="1:1" x14ac:dyDescent="0.2">
      <c r="A266" s="143">
        <v>828</v>
      </c>
    </row>
    <row r="267" spans="1:1" x14ac:dyDescent="0.2">
      <c r="A267" s="143">
        <v>1069</v>
      </c>
    </row>
    <row r="268" spans="1:1" x14ac:dyDescent="0.2">
      <c r="A268" s="143">
        <v>823</v>
      </c>
    </row>
    <row r="269" spans="1:1" x14ac:dyDescent="0.2">
      <c r="A269" s="143">
        <v>150</v>
      </c>
    </row>
    <row r="270" spans="1:1" x14ac:dyDescent="0.2">
      <c r="A270" s="143">
        <v>336</v>
      </c>
    </row>
    <row r="271" spans="1:1" x14ac:dyDescent="0.2">
      <c r="A271" s="143">
        <v>263</v>
      </c>
    </row>
    <row r="272" spans="1:1" x14ac:dyDescent="0.2">
      <c r="A272" s="143">
        <v>358</v>
      </c>
    </row>
    <row r="273" spans="1:1" x14ac:dyDescent="0.2">
      <c r="A273" s="143">
        <v>287</v>
      </c>
    </row>
    <row r="274" spans="1:1" x14ac:dyDescent="0.2">
      <c r="A274" s="143">
        <v>278</v>
      </c>
    </row>
    <row r="275" spans="1:1" x14ac:dyDescent="0.2">
      <c r="A275" s="143">
        <v>3464</v>
      </c>
    </row>
    <row r="276" spans="1:1" x14ac:dyDescent="0.2">
      <c r="A276" s="143">
        <v>350</v>
      </c>
    </row>
    <row r="277" spans="1:1" x14ac:dyDescent="0.2">
      <c r="A277" s="143">
        <v>1045</v>
      </c>
    </row>
    <row r="278" spans="1:1" x14ac:dyDescent="0.2">
      <c r="A278" s="143">
        <v>494</v>
      </c>
    </row>
    <row r="279" spans="1:1" x14ac:dyDescent="0.2">
      <c r="A279" s="143">
        <v>345</v>
      </c>
    </row>
    <row r="280" spans="1:1" x14ac:dyDescent="0.2">
      <c r="A280" s="143">
        <v>305</v>
      </c>
    </row>
    <row r="281" spans="1:1" x14ac:dyDescent="0.2">
      <c r="A281" s="143">
        <v>329</v>
      </c>
    </row>
    <row r="282" spans="1:1" x14ac:dyDescent="0.2">
      <c r="A282" s="143">
        <v>2172</v>
      </c>
    </row>
    <row r="283" spans="1:1" x14ac:dyDescent="0.2">
      <c r="A283" s="143">
        <v>454</v>
      </c>
    </row>
    <row r="284" spans="1:1" x14ac:dyDescent="0.2">
      <c r="A284" s="143">
        <v>354</v>
      </c>
    </row>
    <row r="285" spans="1:1" x14ac:dyDescent="0.2">
      <c r="A285" s="143">
        <v>1230</v>
      </c>
    </row>
    <row r="286" spans="1:1" x14ac:dyDescent="0.2">
      <c r="A286" s="143">
        <v>88</v>
      </c>
    </row>
    <row r="287" spans="1:1" x14ac:dyDescent="0.2">
      <c r="A287" s="143">
        <v>25</v>
      </c>
    </row>
    <row r="288" spans="1:1" x14ac:dyDescent="0.2">
      <c r="A288" s="143">
        <v>816</v>
      </c>
    </row>
    <row r="289" spans="1:1" x14ac:dyDescent="0.2">
      <c r="A289" s="143">
        <v>179</v>
      </c>
    </row>
    <row r="290" spans="1:1" x14ac:dyDescent="0.2">
      <c r="A290" s="143">
        <v>224</v>
      </c>
    </row>
    <row r="291" spans="1:1" x14ac:dyDescent="0.2">
      <c r="A291" s="143">
        <v>322</v>
      </c>
    </row>
    <row r="292" spans="1:1" x14ac:dyDescent="0.2">
      <c r="A292" s="143">
        <v>332</v>
      </c>
    </row>
    <row r="293" spans="1:1" x14ac:dyDescent="0.2">
      <c r="A293" s="143">
        <v>334</v>
      </c>
    </row>
    <row r="294" spans="1:1" x14ac:dyDescent="0.2">
      <c r="A294" s="143">
        <v>270</v>
      </c>
    </row>
    <row r="295" spans="1:1" x14ac:dyDescent="0.2">
      <c r="A295" s="143">
        <v>342</v>
      </c>
    </row>
    <row r="296" spans="1:1" x14ac:dyDescent="0.2">
      <c r="A296" s="143">
        <v>869</v>
      </c>
    </row>
    <row r="297" spans="1:1" x14ac:dyDescent="0.2">
      <c r="A297" s="143">
        <v>303</v>
      </c>
    </row>
    <row r="298" spans="1:1" x14ac:dyDescent="0.2">
      <c r="A298" s="143">
        <v>428</v>
      </c>
    </row>
    <row r="299" spans="1:1" x14ac:dyDescent="0.2">
      <c r="A299" s="143">
        <v>272</v>
      </c>
    </row>
    <row r="300" spans="1:1" x14ac:dyDescent="0.2">
      <c r="A300" s="143">
        <v>854</v>
      </c>
    </row>
    <row r="301" spans="1:1" x14ac:dyDescent="0.2">
      <c r="A301" s="143">
        <v>710</v>
      </c>
    </row>
    <row r="302" spans="1:1" x14ac:dyDescent="0.2">
      <c r="A302" s="143">
        <v>347</v>
      </c>
    </row>
    <row r="303" spans="1:1" x14ac:dyDescent="0.2">
      <c r="A303" s="143">
        <v>293</v>
      </c>
    </row>
    <row r="304" spans="1:1" x14ac:dyDescent="0.2">
      <c r="A304" s="143">
        <v>235</v>
      </c>
    </row>
    <row r="305" spans="1:1" x14ac:dyDescent="0.2">
      <c r="A305" s="143">
        <v>337</v>
      </c>
    </row>
    <row r="306" spans="1:1" x14ac:dyDescent="0.2">
      <c r="A306" s="143">
        <v>266</v>
      </c>
    </row>
    <row r="307" spans="1:1" x14ac:dyDescent="0.2">
      <c r="A307" s="143">
        <v>29</v>
      </c>
    </row>
    <row r="308" spans="1:1" x14ac:dyDescent="0.2">
      <c r="A308" s="143">
        <v>55</v>
      </c>
    </row>
    <row r="309" spans="1:1" x14ac:dyDescent="0.2">
      <c r="A309" s="143">
        <v>787</v>
      </c>
    </row>
    <row r="310" spans="1:1" x14ac:dyDescent="0.2">
      <c r="A310" s="143">
        <v>312</v>
      </c>
    </row>
    <row r="311" spans="1:1" x14ac:dyDescent="0.2">
      <c r="A311" s="143">
        <v>152</v>
      </c>
    </row>
    <row r="312" spans="1:1" x14ac:dyDescent="0.2">
      <c r="A312" s="143">
        <v>335</v>
      </c>
    </row>
    <row r="313" spans="1:1" x14ac:dyDescent="0.2">
      <c r="A313" s="143">
        <v>64</v>
      </c>
    </row>
    <row r="314" spans="1:1" x14ac:dyDescent="0.2">
      <c r="A314" s="143">
        <v>369</v>
      </c>
    </row>
    <row r="315" spans="1:1" x14ac:dyDescent="0.2">
      <c r="A315" s="143">
        <v>426</v>
      </c>
    </row>
    <row r="316" spans="1:1" x14ac:dyDescent="0.2">
      <c r="A316" s="143">
        <v>672</v>
      </c>
    </row>
    <row r="317" spans="1:1" x14ac:dyDescent="0.2">
      <c r="A317" s="143">
        <v>844</v>
      </c>
    </row>
    <row r="318" spans="1:1" x14ac:dyDescent="0.2">
      <c r="A318" s="143">
        <v>79</v>
      </c>
    </row>
    <row r="319" spans="1:1" x14ac:dyDescent="0.2">
      <c r="A319" s="143">
        <v>278</v>
      </c>
    </row>
    <row r="320" spans="1:1" x14ac:dyDescent="0.2">
      <c r="A320" s="143">
        <v>68</v>
      </c>
    </row>
    <row r="321" spans="1:1" x14ac:dyDescent="0.2">
      <c r="A321" s="143">
        <v>995</v>
      </c>
    </row>
    <row r="322" spans="1:1" x14ac:dyDescent="0.2">
      <c r="A322" s="143">
        <v>60</v>
      </c>
    </row>
    <row r="323" spans="1:1" x14ac:dyDescent="0.2">
      <c r="A323" s="143">
        <v>59</v>
      </c>
    </row>
    <row r="324" spans="1:1" x14ac:dyDescent="0.2">
      <c r="A324" s="143">
        <v>905</v>
      </c>
    </row>
    <row r="325" spans="1:1" x14ac:dyDescent="0.2">
      <c r="A325" s="143">
        <v>242</v>
      </c>
    </row>
    <row r="326" spans="1:1" x14ac:dyDescent="0.2">
      <c r="A326" s="143">
        <v>74</v>
      </c>
    </row>
    <row r="327" spans="1:1" x14ac:dyDescent="0.2">
      <c r="A327" s="143">
        <v>547</v>
      </c>
    </row>
    <row r="328" spans="1:1" x14ac:dyDescent="0.2">
      <c r="A328" s="143">
        <v>122</v>
      </c>
    </row>
    <row r="329" spans="1:1" x14ac:dyDescent="0.2">
      <c r="A329" s="143">
        <v>892</v>
      </c>
    </row>
    <row r="330" spans="1:1" x14ac:dyDescent="0.2">
      <c r="A330" s="143">
        <v>77</v>
      </c>
    </row>
    <row r="331" spans="1:1" x14ac:dyDescent="0.2">
      <c r="A331" s="143">
        <v>11</v>
      </c>
    </row>
    <row r="332" spans="1:1" x14ac:dyDescent="0.2">
      <c r="A332" s="143">
        <v>827</v>
      </c>
    </row>
    <row r="333" spans="1:1" x14ac:dyDescent="0.2">
      <c r="A333" s="143">
        <v>435</v>
      </c>
    </row>
    <row r="334" spans="1:1" x14ac:dyDescent="0.2">
      <c r="A334" s="143">
        <v>311</v>
      </c>
    </row>
    <row r="335" spans="1:1" x14ac:dyDescent="0.2">
      <c r="A335" s="143">
        <v>349</v>
      </c>
    </row>
    <row r="336" spans="1:1" x14ac:dyDescent="0.2">
      <c r="A336" s="143">
        <v>144</v>
      </c>
    </row>
    <row r="337" spans="1:1" x14ac:dyDescent="0.2">
      <c r="A337" s="143">
        <v>36</v>
      </c>
    </row>
    <row r="338" spans="1:1" x14ac:dyDescent="0.2">
      <c r="A338" s="143">
        <v>74</v>
      </c>
    </row>
    <row r="339" spans="1:1" x14ac:dyDescent="0.2">
      <c r="A339" s="143">
        <v>392</v>
      </c>
    </row>
    <row r="340" spans="1:1" x14ac:dyDescent="0.2">
      <c r="A340" s="143">
        <v>758</v>
      </c>
    </row>
    <row r="341" spans="1:1" x14ac:dyDescent="0.2">
      <c r="A341" s="143">
        <v>368</v>
      </c>
    </row>
    <row r="342" spans="1:1" x14ac:dyDescent="0.2">
      <c r="A342" s="143">
        <v>290</v>
      </c>
    </row>
    <row r="343" spans="1:1" x14ac:dyDescent="0.2">
      <c r="A343" s="143">
        <v>317</v>
      </c>
    </row>
    <row r="344" spans="1:1" x14ac:dyDescent="0.2">
      <c r="A344" s="143">
        <v>394</v>
      </c>
    </row>
    <row r="345" spans="1:1" x14ac:dyDescent="0.2">
      <c r="A345" s="143">
        <v>255</v>
      </c>
    </row>
    <row r="346" spans="1:1" x14ac:dyDescent="0.2">
      <c r="A346" s="143">
        <v>265</v>
      </c>
    </row>
    <row r="347" spans="1:1" x14ac:dyDescent="0.2">
      <c r="A347" s="143">
        <v>97</v>
      </c>
    </row>
    <row r="348" spans="1:1" x14ac:dyDescent="0.2">
      <c r="A348" s="143">
        <v>312</v>
      </c>
    </row>
    <row r="349" spans="1:1" x14ac:dyDescent="0.2">
      <c r="A349" s="143">
        <v>320</v>
      </c>
    </row>
    <row r="350" spans="1:1" x14ac:dyDescent="0.2">
      <c r="A350" s="143">
        <v>76</v>
      </c>
    </row>
    <row r="351" spans="1:1" x14ac:dyDescent="0.2">
      <c r="A351" s="143">
        <v>328</v>
      </c>
    </row>
    <row r="352" spans="1:1" x14ac:dyDescent="0.2">
      <c r="A352" s="143">
        <v>741</v>
      </c>
    </row>
    <row r="353" spans="1:1" x14ac:dyDescent="0.2">
      <c r="A353" s="143">
        <v>65</v>
      </c>
    </row>
    <row r="354" spans="1:1" x14ac:dyDescent="0.2">
      <c r="A354" s="143">
        <v>335</v>
      </c>
    </row>
    <row r="355" spans="1:1" x14ac:dyDescent="0.2">
      <c r="A355" s="143">
        <v>339</v>
      </c>
    </row>
    <row r="356" spans="1:1" x14ac:dyDescent="0.2">
      <c r="A356" s="143">
        <v>123</v>
      </c>
    </row>
    <row r="357" spans="1:1" x14ac:dyDescent="0.2">
      <c r="A357" s="143">
        <v>2</v>
      </c>
    </row>
    <row r="358" spans="1:1" x14ac:dyDescent="0.2">
      <c r="A358" s="143">
        <v>2</v>
      </c>
    </row>
    <row r="359" spans="1:1" x14ac:dyDescent="0.2">
      <c r="A359" s="143">
        <v>266</v>
      </c>
    </row>
    <row r="360" spans="1:1" x14ac:dyDescent="0.2">
      <c r="A360" s="143">
        <v>295</v>
      </c>
    </row>
    <row r="361" spans="1:1" x14ac:dyDescent="0.2">
      <c r="A361" s="143">
        <v>271</v>
      </c>
    </row>
    <row r="362" spans="1:1" x14ac:dyDescent="0.2">
      <c r="A362" s="143">
        <v>343</v>
      </c>
    </row>
    <row r="363" spans="1:1" x14ac:dyDescent="0.2">
      <c r="A363" s="143">
        <v>81</v>
      </c>
    </row>
    <row r="364" spans="1:1" x14ac:dyDescent="0.2">
      <c r="A364" s="143">
        <v>874</v>
      </c>
    </row>
    <row r="365" spans="1:1" x14ac:dyDescent="0.2">
      <c r="A365" s="143">
        <v>250</v>
      </c>
    </row>
    <row r="366" spans="1:1" x14ac:dyDescent="0.2">
      <c r="A366" s="143">
        <v>386</v>
      </c>
    </row>
    <row r="367" spans="1:1" x14ac:dyDescent="0.2">
      <c r="A367" s="143">
        <v>102</v>
      </c>
    </row>
    <row r="368" spans="1:1" x14ac:dyDescent="0.2">
      <c r="A368" s="143">
        <v>281</v>
      </c>
    </row>
    <row r="369" spans="1:1" x14ac:dyDescent="0.2">
      <c r="A369" s="143">
        <v>373</v>
      </c>
    </row>
    <row r="370" spans="1:1" x14ac:dyDescent="0.2">
      <c r="A370" s="143">
        <v>915</v>
      </c>
    </row>
    <row r="371" spans="1:1" x14ac:dyDescent="0.2">
      <c r="A371" s="143">
        <v>864</v>
      </c>
    </row>
    <row r="372" spans="1:1" x14ac:dyDescent="0.2">
      <c r="A372" s="143">
        <v>204</v>
      </c>
    </row>
    <row r="373" spans="1:1" x14ac:dyDescent="0.2">
      <c r="A373" s="143">
        <v>56</v>
      </c>
    </row>
    <row r="374" spans="1:1" x14ac:dyDescent="0.2">
      <c r="A374" s="143">
        <v>354</v>
      </c>
    </row>
    <row r="375" spans="1:1" x14ac:dyDescent="0.2">
      <c r="A375" s="143">
        <v>791</v>
      </c>
    </row>
    <row r="376" spans="1:1" x14ac:dyDescent="0.2">
      <c r="A376" s="143">
        <v>853</v>
      </c>
    </row>
    <row r="377" spans="1:1" x14ac:dyDescent="0.2">
      <c r="A377" s="143">
        <v>498</v>
      </c>
    </row>
    <row r="378" spans="1:1" x14ac:dyDescent="0.2">
      <c r="A378" s="143">
        <v>377</v>
      </c>
    </row>
    <row r="379" spans="1:1" x14ac:dyDescent="0.2">
      <c r="A379" s="143">
        <v>43</v>
      </c>
    </row>
    <row r="380" spans="1:1" x14ac:dyDescent="0.2">
      <c r="A380" s="143">
        <v>461</v>
      </c>
    </row>
    <row r="381" spans="1:1" x14ac:dyDescent="0.2">
      <c r="A381" s="143">
        <v>61</v>
      </c>
    </row>
    <row r="382" spans="1:1" x14ac:dyDescent="0.2">
      <c r="A382" s="143">
        <v>305</v>
      </c>
    </row>
    <row r="383" spans="1:1" x14ac:dyDescent="0.2">
      <c r="A383" s="143">
        <v>807</v>
      </c>
    </row>
    <row r="384" spans="1:1" x14ac:dyDescent="0.2">
      <c r="A384" s="143">
        <v>785</v>
      </c>
    </row>
    <row r="385" spans="1:1" x14ac:dyDescent="0.2">
      <c r="A385" s="143">
        <v>339</v>
      </c>
    </row>
    <row r="386" spans="1:1" x14ac:dyDescent="0.2">
      <c r="A386" s="143">
        <v>1493</v>
      </c>
    </row>
    <row r="387" spans="1:1" x14ac:dyDescent="0.2">
      <c r="A387" s="143">
        <v>340</v>
      </c>
    </row>
    <row r="388" spans="1:1" x14ac:dyDescent="0.2">
      <c r="A388" s="143">
        <v>284</v>
      </c>
    </row>
    <row r="389" spans="1:1" x14ac:dyDescent="0.2">
      <c r="A389" s="143">
        <v>735</v>
      </c>
    </row>
    <row r="390" spans="1:1" x14ac:dyDescent="0.2">
      <c r="A390" s="143">
        <v>368</v>
      </c>
    </row>
    <row r="391" spans="1:1" x14ac:dyDescent="0.2">
      <c r="A391" s="143">
        <v>69</v>
      </c>
    </row>
    <row r="392" spans="1:1" x14ac:dyDescent="0.2">
      <c r="A392" s="143">
        <v>1232</v>
      </c>
    </row>
    <row r="393" spans="1:1" x14ac:dyDescent="0.2">
      <c r="A393" s="143">
        <v>326</v>
      </c>
    </row>
    <row r="394" spans="1:1" x14ac:dyDescent="0.2">
      <c r="A394" s="143">
        <v>208</v>
      </c>
    </row>
    <row r="395" spans="1:1" x14ac:dyDescent="0.2">
      <c r="A395" s="143">
        <v>728</v>
      </c>
    </row>
    <row r="396" spans="1:1" x14ac:dyDescent="0.2">
      <c r="A396" s="143">
        <v>345</v>
      </c>
    </row>
    <row r="397" spans="1:1" x14ac:dyDescent="0.2">
      <c r="A397" s="143">
        <v>1244</v>
      </c>
    </row>
    <row r="398" spans="1:1" x14ac:dyDescent="0.2">
      <c r="A398" s="143">
        <v>294</v>
      </c>
    </row>
    <row r="399" spans="1:1" x14ac:dyDescent="0.2">
      <c r="A399" s="143">
        <v>345</v>
      </c>
    </row>
    <row r="400" spans="1:1" x14ac:dyDescent="0.2">
      <c r="A400" s="143">
        <v>299</v>
      </c>
    </row>
    <row r="401" spans="1:1" x14ac:dyDescent="0.2">
      <c r="A401" s="143">
        <v>386</v>
      </c>
    </row>
    <row r="402" spans="1:1" x14ac:dyDescent="0.2">
      <c r="A402" s="143">
        <v>48</v>
      </c>
    </row>
    <row r="403" spans="1:1" x14ac:dyDescent="0.2">
      <c r="A403" s="143">
        <v>165</v>
      </c>
    </row>
    <row r="404" spans="1:1" x14ac:dyDescent="0.2">
      <c r="A404" s="143">
        <v>362</v>
      </c>
    </row>
    <row r="405" spans="1:1" x14ac:dyDescent="0.2">
      <c r="A405" s="143">
        <v>892</v>
      </c>
    </row>
    <row r="406" spans="1:1" x14ac:dyDescent="0.2">
      <c r="A406" s="143">
        <v>1445</v>
      </c>
    </row>
    <row r="407" spans="1:1" x14ac:dyDescent="0.2">
      <c r="A407" s="143">
        <v>70</v>
      </c>
    </row>
    <row r="408" spans="1:1" x14ac:dyDescent="0.2">
      <c r="A408" s="143">
        <v>336</v>
      </c>
    </row>
    <row r="409" spans="1:1" x14ac:dyDescent="0.2">
      <c r="A409" s="143">
        <v>36</v>
      </c>
    </row>
    <row r="410" spans="1:1" x14ac:dyDescent="0.2">
      <c r="A410" s="143">
        <v>73</v>
      </c>
    </row>
    <row r="411" spans="1:1" x14ac:dyDescent="0.2">
      <c r="A411" s="143">
        <v>99</v>
      </c>
    </row>
    <row r="412" spans="1:1" x14ac:dyDescent="0.2">
      <c r="A412" s="143">
        <v>172</v>
      </c>
    </row>
    <row r="413" spans="1:1" x14ac:dyDescent="0.2">
      <c r="A413" s="143">
        <v>4667</v>
      </c>
    </row>
    <row r="414" spans="1:1" x14ac:dyDescent="0.2">
      <c r="A414" s="143">
        <v>28</v>
      </c>
    </row>
    <row r="415" spans="1:1" x14ac:dyDescent="0.2">
      <c r="A415" s="143">
        <v>1093</v>
      </c>
    </row>
    <row r="416" spans="1:1" x14ac:dyDescent="0.2">
      <c r="A416" s="143">
        <v>403</v>
      </c>
    </row>
    <row r="417" spans="1:1" x14ac:dyDescent="0.2">
      <c r="A417" s="143">
        <v>99</v>
      </c>
    </row>
    <row r="418" spans="1:1" x14ac:dyDescent="0.2">
      <c r="A418" s="143">
        <v>495</v>
      </c>
    </row>
    <row r="419" spans="1:1" x14ac:dyDescent="0.2">
      <c r="A419" s="143">
        <v>839</v>
      </c>
    </row>
    <row r="420" spans="1:1" x14ac:dyDescent="0.2">
      <c r="A420" s="143">
        <v>2376</v>
      </c>
    </row>
    <row r="421" spans="1:1" x14ac:dyDescent="0.2">
      <c r="A421" s="143">
        <v>291</v>
      </c>
    </row>
    <row r="422" spans="1:1" x14ac:dyDescent="0.2">
      <c r="A422" s="143">
        <v>238</v>
      </c>
    </row>
    <row r="423" spans="1:1" x14ac:dyDescent="0.2">
      <c r="A423" s="143">
        <v>89</v>
      </c>
    </row>
    <row r="424" spans="1:1" x14ac:dyDescent="0.2">
      <c r="A424" s="143">
        <v>317</v>
      </c>
    </row>
    <row r="425" spans="1:1" x14ac:dyDescent="0.2">
      <c r="A425" s="143">
        <v>1124</v>
      </c>
    </row>
    <row r="426" spans="1:1" x14ac:dyDescent="0.2">
      <c r="A426" s="143">
        <v>184</v>
      </c>
    </row>
    <row r="427" spans="1:1" x14ac:dyDescent="0.2">
      <c r="A427" s="143">
        <v>59</v>
      </c>
    </row>
    <row r="428" spans="1:1" x14ac:dyDescent="0.2">
      <c r="A428" s="143">
        <v>233</v>
      </c>
    </row>
    <row r="429" spans="1:1" x14ac:dyDescent="0.2">
      <c r="A429" s="143">
        <v>311</v>
      </c>
    </row>
    <row r="430" spans="1:1" x14ac:dyDescent="0.2">
      <c r="A430" s="143">
        <v>4</v>
      </c>
    </row>
    <row r="431" spans="1:1" x14ac:dyDescent="0.2">
      <c r="A431" s="143">
        <v>21</v>
      </c>
    </row>
    <row r="432" spans="1:1" x14ac:dyDescent="0.2">
      <c r="A432" s="143">
        <v>29</v>
      </c>
    </row>
    <row r="433" spans="1:1" x14ac:dyDescent="0.2">
      <c r="A433" s="143">
        <v>738</v>
      </c>
    </row>
    <row r="434" spans="1:1" x14ac:dyDescent="0.2">
      <c r="A434" s="143">
        <v>91</v>
      </c>
    </row>
    <row r="435" spans="1:1" x14ac:dyDescent="0.2">
      <c r="A435" s="143">
        <v>213</v>
      </c>
    </row>
    <row r="436" spans="1:1" x14ac:dyDescent="0.2">
      <c r="A436" s="143">
        <v>18</v>
      </c>
    </row>
    <row r="437" spans="1:1" x14ac:dyDescent="0.2">
      <c r="A437" s="143">
        <v>378</v>
      </c>
    </row>
    <row r="438" spans="1:1" x14ac:dyDescent="0.2">
      <c r="A438" s="143">
        <v>350</v>
      </c>
    </row>
    <row r="439" spans="1:1" x14ac:dyDescent="0.2">
      <c r="A439" s="143">
        <v>530</v>
      </c>
    </row>
    <row r="440" spans="1:1" x14ac:dyDescent="0.2">
      <c r="A440" s="143">
        <v>264</v>
      </c>
    </row>
    <row r="441" spans="1:1" x14ac:dyDescent="0.2">
      <c r="A441" s="143">
        <v>285</v>
      </c>
    </row>
    <row r="442" spans="1:1" x14ac:dyDescent="0.2">
      <c r="A442" s="143">
        <v>132</v>
      </c>
    </row>
    <row r="443" spans="1:1" x14ac:dyDescent="0.2">
      <c r="A443" s="143">
        <v>98</v>
      </c>
    </row>
    <row r="444" spans="1:1" x14ac:dyDescent="0.2">
      <c r="A444" s="143">
        <v>313</v>
      </c>
    </row>
    <row r="445" spans="1:1" x14ac:dyDescent="0.2">
      <c r="A445" s="143">
        <v>131</v>
      </c>
    </row>
    <row r="446" spans="1:1" x14ac:dyDescent="0.2">
      <c r="A446" s="143">
        <v>417</v>
      </c>
    </row>
    <row r="447" spans="1:1" x14ac:dyDescent="0.2">
      <c r="A447" s="143">
        <v>26</v>
      </c>
    </row>
    <row r="448" spans="1:1" x14ac:dyDescent="0.2">
      <c r="A448" s="143">
        <v>86</v>
      </c>
    </row>
    <row r="449" spans="1:1" x14ac:dyDescent="0.2">
      <c r="A449" s="143">
        <v>37</v>
      </c>
    </row>
    <row r="450" spans="1:1" x14ac:dyDescent="0.2">
      <c r="A450" s="143">
        <v>147</v>
      </c>
    </row>
    <row r="451" spans="1:1" x14ac:dyDescent="0.2">
      <c r="A451" s="143">
        <v>787</v>
      </c>
    </row>
    <row r="452" spans="1:1" x14ac:dyDescent="0.2">
      <c r="A452" s="143">
        <v>418</v>
      </c>
    </row>
    <row r="453" spans="1:1" x14ac:dyDescent="0.2">
      <c r="A453" s="143">
        <v>50</v>
      </c>
    </row>
    <row r="454" spans="1:1" x14ac:dyDescent="0.2">
      <c r="A454" s="143">
        <v>98</v>
      </c>
    </row>
    <row r="455" spans="1:1" x14ac:dyDescent="0.2">
      <c r="A455" s="143">
        <v>584</v>
      </c>
    </row>
    <row r="456" spans="1:1" x14ac:dyDescent="0.2">
      <c r="A456" s="143">
        <v>302</v>
      </c>
    </row>
    <row r="457" spans="1:1" x14ac:dyDescent="0.2">
      <c r="A457" s="143">
        <v>366</v>
      </c>
    </row>
    <row r="458" spans="1:1" x14ac:dyDescent="0.2">
      <c r="A458" s="143">
        <v>900</v>
      </c>
    </row>
    <row r="459" spans="1:1" x14ac:dyDescent="0.2">
      <c r="A459" s="143">
        <v>58</v>
      </c>
    </row>
    <row r="460" spans="1:1" x14ac:dyDescent="0.2">
      <c r="A460" s="143">
        <v>3396</v>
      </c>
    </row>
    <row r="461" spans="1:1" x14ac:dyDescent="0.2">
      <c r="A461" s="143">
        <v>1243</v>
      </c>
    </row>
    <row r="462" spans="1:1" x14ac:dyDescent="0.2">
      <c r="A462" s="143">
        <v>898</v>
      </c>
    </row>
    <row r="463" spans="1:1" x14ac:dyDescent="0.2">
      <c r="A463" s="143">
        <v>42</v>
      </c>
    </row>
    <row r="464" spans="1:1" x14ac:dyDescent="0.2">
      <c r="A464" s="143">
        <v>296</v>
      </c>
    </row>
    <row r="465" spans="1:1" x14ac:dyDescent="0.2">
      <c r="A465" s="143">
        <v>378</v>
      </c>
    </row>
    <row r="466" spans="1:1" x14ac:dyDescent="0.2">
      <c r="A466" s="143">
        <v>102</v>
      </c>
    </row>
    <row r="467" spans="1:1" x14ac:dyDescent="0.2">
      <c r="A467" s="143">
        <v>305</v>
      </c>
    </row>
    <row r="468" spans="1:1" x14ac:dyDescent="0.2">
      <c r="A468" s="143">
        <v>20</v>
      </c>
    </row>
    <row r="469" spans="1:1" x14ac:dyDescent="0.2">
      <c r="A469" s="143">
        <v>346</v>
      </c>
    </row>
    <row r="470" spans="1:1" x14ac:dyDescent="0.2">
      <c r="A470" s="143">
        <v>993</v>
      </c>
    </row>
    <row r="471" spans="1:1" x14ac:dyDescent="0.2">
      <c r="A471" s="143">
        <v>648</v>
      </c>
    </row>
    <row r="472" spans="1:1" x14ac:dyDescent="0.2">
      <c r="A472" s="143">
        <v>795</v>
      </c>
    </row>
    <row r="473" spans="1:1" x14ac:dyDescent="0.2">
      <c r="A473" s="143">
        <v>315</v>
      </c>
    </row>
    <row r="474" spans="1:1" x14ac:dyDescent="0.2">
      <c r="A474" s="143">
        <v>2125</v>
      </c>
    </row>
    <row r="475" spans="1:1" x14ac:dyDescent="0.2">
      <c r="A475" s="143">
        <v>100</v>
      </c>
    </row>
    <row r="476" spans="1:1" x14ac:dyDescent="0.2">
      <c r="A476" s="143">
        <v>1394</v>
      </c>
    </row>
    <row r="477" spans="1:1" x14ac:dyDescent="0.2">
      <c r="A477" s="143">
        <v>941</v>
      </c>
    </row>
    <row r="478" spans="1:1" x14ac:dyDescent="0.2">
      <c r="A478" s="143">
        <v>13</v>
      </c>
    </row>
    <row r="479" spans="1:1" x14ac:dyDescent="0.2">
      <c r="A479" s="143">
        <v>96</v>
      </c>
    </row>
    <row r="480" spans="1:1" x14ac:dyDescent="0.2">
      <c r="A480" s="143">
        <v>200</v>
      </c>
    </row>
    <row r="481" spans="1:1" x14ac:dyDescent="0.2">
      <c r="A481" s="143">
        <v>203</v>
      </c>
    </row>
    <row r="482" spans="1:1" x14ac:dyDescent="0.2">
      <c r="A482" s="143">
        <v>336</v>
      </c>
    </row>
    <row r="483" spans="1:1" x14ac:dyDescent="0.2">
      <c r="A483" s="143">
        <v>48</v>
      </c>
    </row>
    <row r="484" spans="1:1" x14ac:dyDescent="0.2">
      <c r="A484" s="143">
        <v>399</v>
      </c>
    </row>
    <row r="485" spans="1:1" x14ac:dyDescent="0.2">
      <c r="A485" s="143">
        <v>693</v>
      </c>
    </row>
    <row r="486" spans="1:1" x14ac:dyDescent="0.2">
      <c r="A486" s="143">
        <v>311</v>
      </c>
    </row>
    <row r="487" spans="1:1" x14ac:dyDescent="0.2">
      <c r="A487" s="143">
        <v>286</v>
      </c>
    </row>
    <row r="488" spans="1:1" x14ac:dyDescent="0.2">
      <c r="A488" s="143">
        <v>426</v>
      </c>
    </row>
    <row r="489" spans="1:1" x14ac:dyDescent="0.2">
      <c r="A489" s="143">
        <v>261</v>
      </c>
    </row>
    <row r="490" spans="1:1" x14ac:dyDescent="0.2">
      <c r="A490" s="143">
        <v>244</v>
      </c>
    </row>
    <row r="491" spans="1:1" x14ac:dyDescent="0.2">
      <c r="A491" s="143">
        <v>77</v>
      </c>
    </row>
    <row r="492" spans="1:1" x14ac:dyDescent="0.2">
      <c r="A492" s="143">
        <v>188</v>
      </c>
    </row>
    <row r="493" spans="1:1" x14ac:dyDescent="0.2">
      <c r="A493" s="143">
        <v>282</v>
      </c>
    </row>
    <row r="494" spans="1:1" x14ac:dyDescent="0.2">
      <c r="A494" s="143">
        <v>748</v>
      </c>
    </row>
    <row r="495" spans="1:1" x14ac:dyDescent="0.2">
      <c r="A495" s="143">
        <v>47</v>
      </c>
    </row>
    <row r="496" spans="1:1" x14ac:dyDescent="0.2">
      <c r="A496" s="143">
        <v>229</v>
      </c>
    </row>
    <row r="497" spans="1:1" x14ac:dyDescent="0.2">
      <c r="A497" s="143">
        <v>98</v>
      </c>
    </row>
    <row r="498" spans="1:1" x14ac:dyDescent="0.2">
      <c r="A498" s="143">
        <v>79</v>
      </c>
    </row>
    <row r="499" spans="1:1" x14ac:dyDescent="0.2">
      <c r="A499" s="143">
        <v>301</v>
      </c>
    </row>
    <row r="500" spans="1:1" x14ac:dyDescent="0.2">
      <c r="A500" s="143">
        <v>8</v>
      </c>
    </row>
    <row r="501" spans="1:1" x14ac:dyDescent="0.2">
      <c r="A501" s="143">
        <v>313</v>
      </c>
    </row>
    <row r="502" spans="1:1" x14ac:dyDescent="0.2">
      <c r="A502" s="143">
        <v>323</v>
      </c>
    </row>
    <row r="503" spans="1:1" x14ac:dyDescent="0.2">
      <c r="A503" s="143">
        <v>94</v>
      </c>
    </row>
    <row r="504" spans="1:1" x14ac:dyDescent="0.2">
      <c r="A504" s="143">
        <v>445</v>
      </c>
    </row>
    <row r="505" spans="1:1" x14ac:dyDescent="0.2">
      <c r="A505" s="143">
        <v>203</v>
      </c>
    </row>
    <row r="506" spans="1:1" x14ac:dyDescent="0.2">
      <c r="A506" s="143">
        <v>3</v>
      </c>
    </row>
    <row r="507" spans="1:1" x14ac:dyDescent="0.2">
      <c r="A507" s="143">
        <v>344</v>
      </c>
    </row>
    <row r="508" spans="1:1" x14ac:dyDescent="0.2">
      <c r="A508" s="143">
        <v>915</v>
      </c>
    </row>
    <row r="509" spans="1:1" x14ac:dyDescent="0.2">
      <c r="A509" s="143">
        <v>1223</v>
      </c>
    </row>
    <row r="510" spans="1:1" x14ac:dyDescent="0.2">
      <c r="A510" s="143">
        <v>192</v>
      </c>
    </row>
    <row r="511" spans="1:1" x14ac:dyDescent="0.2">
      <c r="A511" s="143">
        <v>309</v>
      </c>
    </row>
    <row r="512" spans="1:1" x14ac:dyDescent="0.2">
      <c r="A512" s="143">
        <v>303</v>
      </c>
    </row>
    <row r="513" spans="1:1" x14ac:dyDescent="0.2">
      <c r="A513" s="143">
        <v>309</v>
      </c>
    </row>
    <row r="514" spans="1:1" x14ac:dyDescent="0.2">
      <c r="A514" s="143">
        <v>42</v>
      </c>
    </row>
    <row r="515" spans="1:1" x14ac:dyDescent="0.2">
      <c r="A515" s="143">
        <v>39</v>
      </c>
    </row>
    <row r="516" spans="1:1" x14ac:dyDescent="0.2">
      <c r="A516" s="143">
        <v>469</v>
      </c>
    </row>
    <row r="517" spans="1:1" x14ac:dyDescent="0.2">
      <c r="A517" s="143">
        <v>351</v>
      </c>
    </row>
    <row r="518" spans="1:1" x14ac:dyDescent="0.2">
      <c r="A518" s="143">
        <v>1138</v>
      </c>
    </row>
    <row r="519" spans="1:1" x14ac:dyDescent="0.2">
      <c r="A519" s="143">
        <v>757</v>
      </c>
    </row>
    <row r="520" spans="1:1" x14ac:dyDescent="0.2">
      <c r="A520" s="143">
        <v>415</v>
      </c>
    </row>
    <row r="521" spans="1:1" x14ac:dyDescent="0.2">
      <c r="A521" s="143">
        <v>557</v>
      </c>
    </row>
    <row r="522" spans="1:1" x14ac:dyDescent="0.2">
      <c r="A522" s="143">
        <v>274</v>
      </c>
    </row>
    <row r="523" spans="1:1" x14ac:dyDescent="0.2">
      <c r="A523" s="143">
        <v>89</v>
      </c>
    </row>
    <row r="524" spans="1:1" x14ac:dyDescent="0.2">
      <c r="A524" s="143">
        <v>853</v>
      </c>
    </row>
    <row r="525" spans="1:1" x14ac:dyDescent="0.2">
      <c r="A525" s="143">
        <v>301</v>
      </c>
    </row>
    <row r="526" spans="1:1" x14ac:dyDescent="0.2">
      <c r="A526" s="143">
        <v>201</v>
      </c>
    </row>
    <row r="527" spans="1:1" x14ac:dyDescent="0.2">
      <c r="A527" s="143">
        <v>241</v>
      </c>
    </row>
    <row r="528" spans="1:1" x14ac:dyDescent="0.2">
      <c r="A528" s="143">
        <v>95</v>
      </c>
    </row>
    <row r="529" spans="1:1" x14ac:dyDescent="0.2">
      <c r="A529" s="143">
        <v>329</v>
      </c>
    </row>
    <row r="530" spans="1:1" x14ac:dyDescent="0.2">
      <c r="A530" s="143">
        <v>285</v>
      </c>
    </row>
    <row r="531" spans="1:1" x14ac:dyDescent="0.2">
      <c r="A531" s="143">
        <v>324</v>
      </c>
    </row>
    <row r="532" spans="1:1" x14ac:dyDescent="0.2">
      <c r="A532" s="143">
        <v>701</v>
      </c>
    </row>
    <row r="533" spans="1:1" x14ac:dyDescent="0.2">
      <c r="A533" s="143">
        <v>433</v>
      </c>
    </row>
    <row r="534" spans="1:1" x14ac:dyDescent="0.2">
      <c r="A534" s="143">
        <v>348</v>
      </c>
    </row>
    <row r="535" spans="1:1" x14ac:dyDescent="0.2">
      <c r="A535" s="143">
        <v>293</v>
      </c>
    </row>
    <row r="536" spans="1:1" x14ac:dyDescent="0.2">
      <c r="A536" s="143">
        <v>945</v>
      </c>
    </row>
    <row r="537" spans="1:1" x14ac:dyDescent="0.2">
      <c r="A537" s="143">
        <v>360</v>
      </c>
    </row>
    <row r="538" spans="1:1" x14ac:dyDescent="0.2">
      <c r="A538" s="143">
        <v>330</v>
      </c>
    </row>
    <row r="539" spans="1:1" x14ac:dyDescent="0.2">
      <c r="A539" s="143">
        <v>241</v>
      </c>
    </row>
    <row r="540" spans="1:1" x14ac:dyDescent="0.2">
      <c r="A540" s="143">
        <v>324</v>
      </c>
    </row>
    <row r="541" spans="1:1" x14ac:dyDescent="0.2">
      <c r="A541" s="143">
        <v>28</v>
      </c>
    </row>
    <row r="542" spans="1:1" x14ac:dyDescent="0.2">
      <c r="A542" s="143">
        <v>1476</v>
      </c>
    </row>
    <row r="543" spans="1:1" x14ac:dyDescent="0.2">
      <c r="A543" s="143">
        <v>354</v>
      </c>
    </row>
    <row r="544" spans="1:1" x14ac:dyDescent="0.2">
      <c r="A544" s="143">
        <v>1153</v>
      </c>
    </row>
    <row r="545" spans="1:1" x14ac:dyDescent="0.2">
      <c r="A545" s="143">
        <v>1294</v>
      </c>
    </row>
    <row r="546" spans="1:1" x14ac:dyDescent="0.2">
      <c r="A546" s="143">
        <v>71</v>
      </c>
    </row>
    <row r="547" spans="1:1" x14ac:dyDescent="0.2">
      <c r="A547" s="143">
        <v>346</v>
      </c>
    </row>
    <row r="548" spans="1:1" x14ac:dyDescent="0.2">
      <c r="A548" s="143">
        <v>89</v>
      </c>
    </row>
    <row r="549" spans="1:1" x14ac:dyDescent="0.2">
      <c r="A549" s="143">
        <v>70</v>
      </c>
    </row>
    <row r="550" spans="1:1" x14ac:dyDescent="0.2">
      <c r="A550" s="143">
        <v>893</v>
      </c>
    </row>
    <row r="551" spans="1:1" x14ac:dyDescent="0.2">
      <c r="A551" s="143">
        <v>13</v>
      </c>
    </row>
    <row r="552" spans="1:1" x14ac:dyDescent="0.2">
      <c r="A552" s="143">
        <v>390</v>
      </c>
    </row>
    <row r="553" spans="1:1" x14ac:dyDescent="0.2">
      <c r="A553" s="143">
        <v>47</v>
      </c>
    </row>
    <row r="554" spans="1:1" x14ac:dyDescent="0.2">
      <c r="A554" s="143">
        <v>918</v>
      </c>
    </row>
    <row r="555" spans="1:1" x14ac:dyDescent="0.2">
      <c r="A555" s="143">
        <v>69</v>
      </c>
    </row>
    <row r="556" spans="1:1" x14ac:dyDescent="0.2">
      <c r="A556" s="143">
        <v>3</v>
      </c>
    </row>
    <row r="557" spans="1:1" x14ac:dyDescent="0.2">
      <c r="A557" s="143">
        <v>211</v>
      </c>
    </row>
    <row r="558" spans="1:1" x14ac:dyDescent="0.2">
      <c r="A558" s="143">
        <v>90</v>
      </c>
    </row>
    <row r="559" spans="1:1" x14ac:dyDescent="0.2">
      <c r="A559" s="143">
        <v>744</v>
      </c>
    </row>
    <row r="560" spans="1:1" x14ac:dyDescent="0.2">
      <c r="A560" s="143">
        <v>77</v>
      </c>
    </row>
    <row r="561" spans="1:1" x14ac:dyDescent="0.2">
      <c r="A561" s="143">
        <v>43</v>
      </c>
    </row>
    <row r="562" spans="1:1" x14ac:dyDescent="0.2">
      <c r="A562" s="143">
        <v>63</v>
      </c>
    </row>
    <row r="563" spans="1:1" x14ac:dyDescent="0.2">
      <c r="A563" s="143">
        <v>70</v>
      </c>
    </row>
    <row r="564" spans="1:1" x14ac:dyDescent="0.2">
      <c r="A564" s="143">
        <v>937</v>
      </c>
    </row>
    <row r="565" spans="1:1" x14ac:dyDescent="0.2">
      <c r="A565" s="143">
        <v>131</v>
      </c>
    </row>
    <row r="566" spans="1:1" x14ac:dyDescent="0.2">
      <c r="A566" s="143">
        <v>63</v>
      </c>
    </row>
    <row r="567" spans="1:1" x14ac:dyDescent="0.2">
      <c r="A567" s="143">
        <v>749</v>
      </c>
    </row>
    <row r="568" spans="1:1" x14ac:dyDescent="0.2">
      <c r="A568" s="143">
        <v>558</v>
      </c>
    </row>
    <row r="569" spans="1:1" x14ac:dyDescent="0.2">
      <c r="A569" s="143">
        <v>258</v>
      </c>
    </row>
    <row r="570" spans="1:1" x14ac:dyDescent="0.2">
      <c r="A570" s="143">
        <v>392</v>
      </c>
    </row>
    <row r="571" spans="1:1" x14ac:dyDescent="0.2">
      <c r="A571" s="143">
        <v>2298</v>
      </c>
    </row>
    <row r="572" spans="1:1" x14ac:dyDescent="0.2">
      <c r="A572" s="143">
        <v>249</v>
      </c>
    </row>
    <row r="573" spans="1:1" x14ac:dyDescent="0.2">
      <c r="A573" s="143">
        <v>289</v>
      </c>
    </row>
    <row r="574" spans="1:1" x14ac:dyDescent="0.2">
      <c r="A574" s="143">
        <v>67</v>
      </c>
    </row>
    <row r="575" spans="1:1" x14ac:dyDescent="0.2">
      <c r="A575" s="143">
        <v>16</v>
      </c>
    </row>
    <row r="576" spans="1:1" x14ac:dyDescent="0.2">
      <c r="A576" s="143">
        <v>800</v>
      </c>
    </row>
    <row r="577" spans="1:1" x14ac:dyDescent="0.2">
      <c r="A577" s="143">
        <v>13</v>
      </c>
    </row>
    <row r="578" spans="1:1" x14ac:dyDescent="0.2">
      <c r="A578" s="143">
        <v>90</v>
      </c>
    </row>
    <row r="579" spans="1:1" x14ac:dyDescent="0.2">
      <c r="A579" s="143">
        <v>245</v>
      </c>
    </row>
    <row r="580" spans="1:1" x14ac:dyDescent="0.2">
      <c r="A580" s="143">
        <v>269</v>
      </c>
    </row>
    <row r="581" spans="1:1" x14ac:dyDescent="0.2">
      <c r="A581" s="143">
        <v>903</v>
      </c>
    </row>
    <row r="582" spans="1:1" x14ac:dyDescent="0.2">
      <c r="A582" s="143">
        <v>420</v>
      </c>
    </row>
    <row r="583" spans="1:1" x14ac:dyDescent="0.2">
      <c r="A583" s="143">
        <v>352</v>
      </c>
    </row>
    <row r="584" spans="1:1" x14ac:dyDescent="0.2">
      <c r="A584" s="143">
        <v>81</v>
      </c>
    </row>
    <row r="585" spans="1:1" x14ac:dyDescent="0.2">
      <c r="A585" s="143">
        <v>327</v>
      </c>
    </row>
    <row r="586" spans="1:1" x14ac:dyDescent="0.2">
      <c r="A586" s="143">
        <v>328</v>
      </c>
    </row>
    <row r="587" spans="1:1" x14ac:dyDescent="0.2">
      <c r="A587" s="143">
        <v>93</v>
      </c>
    </row>
    <row r="588" spans="1:1" x14ac:dyDescent="0.2">
      <c r="A588" s="143">
        <v>130</v>
      </c>
    </row>
    <row r="589" spans="1:1" x14ac:dyDescent="0.2">
      <c r="A589" s="143">
        <v>771</v>
      </c>
    </row>
    <row r="590" spans="1:1" x14ac:dyDescent="0.2">
      <c r="A590" s="143">
        <v>166</v>
      </c>
    </row>
    <row r="591" spans="1:1" x14ac:dyDescent="0.2">
      <c r="A591" s="143">
        <v>92</v>
      </c>
    </row>
    <row r="592" spans="1:1" x14ac:dyDescent="0.2">
      <c r="A592" s="143">
        <v>350</v>
      </c>
    </row>
    <row r="593" spans="1:1" x14ac:dyDescent="0.2">
      <c r="A593" s="143">
        <v>512</v>
      </c>
    </row>
    <row r="594" spans="1:1" x14ac:dyDescent="0.2">
      <c r="A594" s="143">
        <v>328</v>
      </c>
    </row>
    <row r="595" spans="1:1" x14ac:dyDescent="0.2">
      <c r="A595" s="143">
        <v>1</v>
      </c>
    </row>
    <row r="596" spans="1:1" x14ac:dyDescent="0.2">
      <c r="A596" s="143">
        <v>140</v>
      </c>
    </row>
    <row r="597" spans="1:1" x14ac:dyDescent="0.2">
      <c r="A597" s="143">
        <v>343</v>
      </c>
    </row>
    <row r="598" spans="1:1" x14ac:dyDescent="0.2">
      <c r="A598" s="143">
        <v>93</v>
      </c>
    </row>
    <row r="599" spans="1:1" x14ac:dyDescent="0.2">
      <c r="A599" s="143">
        <v>56</v>
      </c>
    </row>
    <row r="600" spans="1:1" x14ac:dyDescent="0.2">
      <c r="A600" s="143">
        <v>345</v>
      </c>
    </row>
    <row r="601" spans="1:1" x14ac:dyDescent="0.2">
      <c r="A601" s="143">
        <v>91</v>
      </c>
    </row>
    <row r="602" spans="1:1" x14ac:dyDescent="0.2">
      <c r="A602" s="143">
        <v>300</v>
      </c>
    </row>
    <row r="603" spans="1:1" x14ac:dyDescent="0.2">
      <c r="A603" s="143">
        <v>275</v>
      </c>
    </row>
    <row r="604" spans="1:1" x14ac:dyDescent="0.2">
      <c r="A604" s="143">
        <v>1944</v>
      </c>
    </row>
    <row r="605" spans="1:1" x14ac:dyDescent="0.2">
      <c r="A605" s="143">
        <v>400</v>
      </c>
    </row>
    <row r="606" spans="1:1" x14ac:dyDescent="0.2">
      <c r="A606" s="143">
        <v>47</v>
      </c>
    </row>
    <row r="607" spans="1:1" x14ac:dyDescent="0.2">
      <c r="A607" s="143">
        <v>968</v>
      </c>
    </row>
    <row r="608" spans="1:1" x14ac:dyDescent="0.2">
      <c r="A608" s="143">
        <v>256</v>
      </c>
    </row>
    <row r="609" spans="1:1" x14ac:dyDescent="0.2">
      <c r="A609" s="143">
        <v>79</v>
      </c>
    </row>
    <row r="610" spans="1:1" x14ac:dyDescent="0.2">
      <c r="A610" s="143">
        <v>52</v>
      </c>
    </row>
    <row r="611" spans="1:1" x14ac:dyDescent="0.2">
      <c r="A611" s="143">
        <v>337</v>
      </c>
    </row>
    <row r="612" spans="1:1" x14ac:dyDescent="0.2">
      <c r="A612" s="143">
        <v>311</v>
      </c>
    </row>
    <row r="613" spans="1:1" x14ac:dyDescent="0.2">
      <c r="A613" s="143">
        <v>767</v>
      </c>
    </row>
    <row r="614" spans="1:1" x14ac:dyDescent="0.2">
      <c r="A614" s="143">
        <v>1658</v>
      </c>
    </row>
    <row r="615" spans="1:1" x14ac:dyDescent="0.2">
      <c r="A615" s="143">
        <v>290</v>
      </c>
    </row>
    <row r="616" spans="1:1" x14ac:dyDescent="0.2">
      <c r="A616" s="143">
        <v>53</v>
      </c>
    </row>
    <row r="617" spans="1:1" x14ac:dyDescent="0.2">
      <c r="A617" s="143">
        <v>47</v>
      </c>
    </row>
    <row r="618" spans="1:1" x14ac:dyDescent="0.2">
      <c r="A618" s="143">
        <v>494</v>
      </c>
    </row>
    <row r="619" spans="1:1" x14ac:dyDescent="0.2">
      <c r="A619" s="143">
        <v>237</v>
      </c>
    </row>
    <row r="620" spans="1:1" x14ac:dyDescent="0.2">
      <c r="A620" s="143">
        <v>861</v>
      </c>
    </row>
    <row r="621" spans="1:1" x14ac:dyDescent="0.2">
      <c r="A621" s="143">
        <v>326</v>
      </c>
    </row>
    <row r="622" spans="1:1" x14ac:dyDescent="0.2">
      <c r="A622" s="143">
        <v>92</v>
      </c>
    </row>
    <row r="623" spans="1:1" x14ac:dyDescent="0.2">
      <c r="A623" s="143">
        <v>100</v>
      </c>
    </row>
    <row r="624" spans="1:1" x14ac:dyDescent="0.2">
      <c r="A624" s="143">
        <v>320</v>
      </c>
    </row>
    <row r="625" spans="1:1" x14ac:dyDescent="0.2">
      <c r="A625" s="143">
        <v>97</v>
      </c>
    </row>
    <row r="626" spans="1:1" x14ac:dyDescent="0.2">
      <c r="A626" s="143">
        <v>351</v>
      </c>
    </row>
    <row r="627" spans="1:1" x14ac:dyDescent="0.2">
      <c r="A627" s="143">
        <v>13</v>
      </c>
    </row>
    <row r="628" spans="1:1" x14ac:dyDescent="0.2">
      <c r="A628" s="143">
        <v>360</v>
      </c>
    </row>
    <row r="629" spans="1:1" x14ac:dyDescent="0.2">
      <c r="A629" s="143">
        <v>99</v>
      </c>
    </row>
    <row r="630" spans="1:1" x14ac:dyDescent="0.2">
      <c r="A630" s="143">
        <v>336</v>
      </c>
    </row>
    <row r="631" spans="1:1" x14ac:dyDescent="0.2">
      <c r="A631" s="143">
        <v>321</v>
      </c>
    </row>
    <row r="632" spans="1:1" x14ac:dyDescent="0.2">
      <c r="A632" s="143">
        <v>2271</v>
      </c>
    </row>
    <row r="633" spans="1:1" x14ac:dyDescent="0.2">
      <c r="A633" s="143">
        <v>345</v>
      </c>
    </row>
    <row r="634" spans="1:1" x14ac:dyDescent="0.2">
      <c r="A634" s="143">
        <v>715</v>
      </c>
    </row>
    <row r="635" spans="1:1" x14ac:dyDescent="0.2">
      <c r="A635" s="143">
        <v>41</v>
      </c>
    </row>
    <row r="636" spans="1:1" x14ac:dyDescent="0.2">
      <c r="A636" s="143">
        <v>45</v>
      </c>
    </row>
    <row r="637" spans="1:1" x14ac:dyDescent="0.2">
      <c r="A637" s="143">
        <v>335</v>
      </c>
    </row>
    <row r="638" spans="1:1" x14ac:dyDescent="0.2">
      <c r="A638" s="143">
        <v>968</v>
      </c>
    </row>
    <row r="639" spans="1:1" x14ac:dyDescent="0.2">
      <c r="A639" s="143">
        <v>327</v>
      </c>
    </row>
    <row r="640" spans="1:1" x14ac:dyDescent="0.2">
      <c r="A640" s="143">
        <v>84</v>
      </c>
    </row>
    <row r="641" spans="1:1" x14ac:dyDescent="0.2">
      <c r="A641" s="143">
        <v>1161</v>
      </c>
    </row>
    <row r="642" spans="1:1" x14ac:dyDescent="0.2">
      <c r="A642" s="143">
        <v>322</v>
      </c>
    </row>
    <row r="643" spans="1:1" x14ac:dyDescent="0.2">
      <c r="A643" s="143">
        <v>86</v>
      </c>
    </row>
    <row r="644" spans="1:1" x14ac:dyDescent="0.2">
      <c r="A644" s="143">
        <v>339</v>
      </c>
    </row>
    <row r="645" spans="1:1" x14ac:dyDescent="0.2">
      <c r="A645" s="143">
        <v>308</v>
      </c>
    </row>
    <row r="646" spans="1:1" x14ac:dyDescent="0.2">
      <c r="A646" s="143">
        <v>336</v>
      </c>
    </row>
    <row r="647" spans="1:1" x14ac:dyDescent="0.2">
      <c r="A647" s="143">
        <v>97</v>
      </c>
    </row>
    <row r="648" spans="1:1" x14ac:dyDescent="0.2">
      <c r="A648" s="143">
        <v>499</v>
      </c>
    </row>
    <row r="649" spans="1:1" x14ac:dyDescent="0.2">
      <c r="A649" s="143">
        <v>240</v>
      </c>
    </row>
    <row r="650" spans="1:1" x14ac:dyDescent="0.2">
      <c r="A650" s="143">
        <v>310</v>
      </c>
    </row>
    <row r="651" spans="1:1" x14ac:dyDescent="0.2">
      <c r="A651" s="143">
        <v>1094</v>
      </c>
    </row>
    <row r="652" spans="1:1" x14ac:dyDescent="0.2">
      <c r="A652" s="143">
        <v>350</v>
      </c>
    </row>
    <row r="653" spans="1:1" x14ac:dyDescent="0.2">
      <c r="A653" s="143">
        <v>41</v>
      </c>
    </row>
    <row r="654" spans="1:1" x14ac:dyDescent="0.2">
      <c r="A654" s="143">
        <v>2325</v>
      </c>
    </row>
    <row r="655" spans="1:1" x14ac:dyDescent="0.2">
      <c r="A655" s="143">
        <v>26</v>
      </c>
    </row>
    <row r="656" spans="1:1" x14ac:dyDescent="0.2">
      <c r="A656" s="143">
        <v>299</v>
      </c>
    </row>
    <row r="657" spans="1:1" x14ac:dyDescent="0.2">
      <c r="A657" s="143">
        <v>1317</v>
      </c>
    </row>
    <row r="658" spans="1:1" x14ac:dyDescent="0.2">
      <c r="A658" s="143">
        <v>932</v>
      </c>
    </row>
    <row r="659" spans="1:1" x14ac:dyDescent="0.2">
      <c r="A659" s="143">
        <v>558</v>
      </c>
    </row>
    <row r="660" spans="1:1" x14ac:dyDescent="0.2">
      <c r="A660" s="143">
        <v>322</v>
      </c>
    </row>
    <row r="661" spans="1:1" x14ac:dyDescent="0.2">
      <c r="A661" s="143">
        <v>1018</v>
      </c>
    </row>
    <row r="662" spans="1:1" x14ac:dyDescent="0.2">
      <c r="A662" s="143">
        <v>134</v>
      </c>
    </row>
    <row r="663" spans="1:1" x14ac:dyDescent="0.2">
      <c r="A663" s="143">
        <v>1056</v>
      </c>
    </row>
    <row r="664" spans="1:1" x14ac:dyDescent="0.2">
      <c r="A664" s="143">
        <v>23</v>
      </c>
    </row>
    <row r="665" spans="1:1" x14ac:dyDescent="0.2">
      <c r="A665" s="143">
        <v>76</v>
      </c>
    </row>
    <row r="666" spans="1:1" x14ac:dyDescent="0.2">
      <c r="A666" s="143">
        <v>304</v>
      </c>
    </row>
    <row r="667" spans="1:1" x14ac:dyDescent="0.2">
      <c r="A667" s="143">
        <v>63</v>
      </c>
    </row>
    <row r="668" spans="1:1" x14ac:dyDescent="0.2">
      <c r="A668" s="143">
        <v>260</v>
      </c>
    </row>
    <row r="669" spans="1:1" x14ac:dyDescent="0.2">
      <c r="A669" s="143">
        <v>326</v>
      </c>
    </row>
    <row r="670" spans="1:1" x14ac:dyDescent="0.2">
      <c r="A670" s="143">
        <v>877</v>
      </c>
    </row>
    <row r="671" spans="1:1" x14ac:dyDescent="0.2">
      <c r="A671" s="143">
        <v>510</v>
      </c>
    </row>
    <row r="672" spans="1:1" x14ac:dyDescent="0.2">
      <c r="A672" s="143">
        <v>57</v>
      </c>
    </row>
    <row r="673" spans="1:1" x14ac:dyDescent="0.2">
      <c r="A673" s="143">
        <v>496</v>
      </c>
    </row>
    <row r="674" spans="1:1" x14ac:dyDescent="0.2">
      <c r="A674" s="143">
        <v>973</v>
      </c>
    </row>
    <row r="675" spans="1:1" x14ac:dyDescent="0.2">
      <c r="A675" s="143">
        <v>829</v>
      </c>
    </row>
    <row r="676" spans="1:1" x14ac:dyDescent="0.2">
      <c r="A676" s="143">
        <v>339</v>
      </c>
    </row>
    <row r="677" spans="1:1" x14ac:dyDescent="0.2">
      <c r="A677" s="143">
        <v>50</v>
      </c>
    </row>
    <row r="678" spans="1:1" x14ac:dyDescent="0.2">
      <c r="A678" s="143">
        <v>398</v>
      </c>
    </row>
    <row r="679" spans="1:1" x14ac:dyDescent="0.2">
      <c r="A679" s="143">
        <v>1213</v>
      </c>
    </row>
    <row r="680" spans="1:1" x14ac:dyDescent="0.2">
      <c r="A680" s="143">
        <v>307</v>
      </c>
    </row>
    <row r="681" spans="1:1" x14ac:dyDescent="0.2">
      <c r="A681" s="143">
        <v>1626</v>
      </c>
    </row>
    <row r="682" spans="1:1" x14ac:dyDescent="0.2">
      <c r="A682" s="143">
        <v>218</v>
      </c>
    </row>
    <row r="683" spans="1:1" x14ac:dyDescent="0.2">
      <c r="A683" s="143">
        <v>782</v>
      </c>
    </row>
    <row r="684" spans="1:1" x14ac:dyDescent="0.2">
      <c r="A684" s="143">
        <v>309</v>
      </c>
    </row>
    <row r="685" spans="1:1" x14ac:dyDescent="0.2">
      <c r="A685" s="143">
        <v>742</v>
      </c>
    </row>
    <row r="686" spans="1:1" x14ac:dyDescent="0.2">
      <c r="A686" s="143">
        <v>326</v>
      </c>
    </row>
    <row r="687" spans="1:1" x14ac:dyDescent="0.2">
      <c r="A687" s="143">
        <v>323</v>
      </c>
    </row>
    <row r="688" spans="1:1" x14ac:dyDescent="0.2">
      <c r="A688" s="143">
        <v>346</v>
      </c>
    </row>
    <row r="689" spans="1:1" x14ac:dyDescent="0.2">
      <c r="A689" s="143">
        <v>336</v>
      </c>
    </row>
    <row r="690" spans="1:1" x14ac:dyDescent="0.2">
      <c r="A690" s="143">
        <v>430</v>
      </c>
    </row>
    <row r="691" spans="1:1" x14ac:dyDescent="0.2">
      <c r="A691" s="143">
        <v>253</v>
      </c>
    </row>
    <row r="692" spans="1:1" x14ac:dyDescent="0.2">
      <c r="A692" s="143">
        <v>265</v>
      </c>
    </row>
    <row r="693" spans="1:1" x14ac:dyDescent="0.2">
      <c r="A693" s="143">
        <v>240</v>
      </c>
    </row>
    <row r="694" spans="1:1" x14ac:dyDescent="0.2">
      <c r="A694" s="143">
        <v>76</v>
      </c>
    </row>
    <row r="695" spans="1:1" x14ac:dyDescent="0.2">
      <c r="A695" s="143">
        <v>16</v>
      </c>
    </row>
    <row r="696" spans="1:1" x14ac:dyDescent="0.2">
      <c r="A696" s="143">
        <v>140</v>
      </c>
    </row>
    <row r="697" spans="1:1" x14ac:dyDescent="0.2">
      <c r="A697" s="143">
        <v>98</v>
      </c>
    </row>
    <row r="698" spans="1:1" x14ac:dyDescent="0.2">
      <c r="A698" s="143">
        <v>96</v>
      </c>
    </row>
    <row r="699" spans="1:1" x14ac:dyDescent="0.2">
      <c r="A699" s="143">
        <v>297</v>
      </c>
    </row>
    <row r="700" spans="1:1" x14ac:dyDescent="0.2">
      <c r="A700" s="143">
        <v>73</v>
      </c>
    </row>
    <row r="701" spans="1:1" x14ac:dyDescent="0.2">
      <c r="A701" s="143">
        <v>14</v>
      </c>
    </row>
    <row r="702" spans="1:1" x14ac:dyDescent="0.2">
      <c r="A702" s="143">
        <v>82</v>
      </c>
    </row>
    <row r="703" spans="1:1" x14ac:dyDescent="0.2">
      <c r="A703" s="143">
        <v>1096</v>
      </c>
    </row>
    <row r="704" spans="1:1" x14ac:dyDescent="0.2">
      <c r="A704" s="143">
        <v>50</v>
      </c>
    </row>
    <row r="705" spans="1:1" x14ac:dyDescent="0.2">
      <c r="A705" s="143">
        <v>44</v>
      </c>
    </row>
    <row r="706" spans="1:1" x14ac:dyDescent="0.2">
      <c r="A706" s="143">
        <v>397</v>
      </c>
    </row>
    <row r="707" spans="1:1" x14ac:dyDescent="0.2">
      <c r="A707" s="143">
        <v>391</v>
      </c>
    </row>
    <row r="708" spans="1:1" x14ac:dyDescent="0.2">
      <c r="A708" s="143">
        <v>18</v>
      </c>
    </row>
    <row r="709" spans="1:1" x14ac:dyDescent="0.2">
      <c r="A709" s="143">
        <v>59</v>
      </c>
    </row>
    <row r="710" spans="1:1" x14ac:dyDescent="0.2">
      <c r="A710" s="143">
        <v>345</v>
      </c>
    </row>
    <row r="711" spans="1:1" x14ac:dyDescent="0.2">
      <c r="A711" s="143">
        <v>12</v>
      </c>
    </row>
    <row r="712" spans="1:1" x14ac:dyDescent="0.2">
      <c r="A712" s="143">
        <v>1280</v>
      </c>
    </row>
    <row r="713" spans="1:1" x14ac:dyDescent="0.2">
      <c r="A713" s="143">
        <v>55</v>
      </c>
    </row>
    <row r="714" spans="1:1" x14ac:dyDescent="0.2">
      <c r="A714" s="143">
        <v>46</v>
      </c>
    </row>
    <row r="715" spans="1:1" x14ac:dyDescent="0.2">
      <c r="A715" s="143">
        <v>309</v>
      </c>
    </row>
    <row r="716" spans="1:1" x14ac:dyDescent="0.2">
      <c r="A716" s="143">
        <v>286</v>
      </c>
    </row>
    <row r="717" spans="1:1" x14ac:dyDescent="0.2">
      <c r="A717" s="143">
        <v>306</v>
      </c>
    </row>
    <row r="718" spans="1:1" x14ac:dyDescent="0.2">
      <c r="A718" s="143">
        <v>305</v>
      </c>
    </row>
    <row r="719" spans="1:1" x14ac:dyDescent="0.2">
      <c r="A719" s="143">
        <v>434</v>
      </c>
    </row>
    <row r="720" spans="1:1" x14ac:dyDescent="0.2">
      <c r="A720" s="143">
        <v>952</v>
      </c>
    </row>
    <row r="721" spans="1:1" x14ac:dyDescent="0.2">
      <c r="A721" s="143">
        <v>3951</v>
      </c>
    </row>
    <row r="722" spans="1:1" x14ac:dyDescent="0.2">
      <c r="A722" s="143">
        <v>326</v>
      </c>
    </row>
    <row r="723" spans="1:1" x14ac:dyDescent="0.2">
      <c r="A723" s="143">
        <v>5</v>
      </c>
    </row>
    <row r="724" spans="1:1" x14ac:dyDescent="0.2">
      <c r="A724" s="143">
        <v>750</v>
      </c>
    </row>
    <row r="725" spans="1:1" x14ac:dyDescent="0.2">
      <c r="A725" s="143">
        <v>346</v>
      </c>
    </row>
    <row r="726" spans="1:1" x14ac:dyDescent="0.2">
      <c r="A726" s="143">
        <v>374</v>
      </c>
    </row>
    <row r="727" spans="1:1" x14ac:dyDescent="0.2">
      <c r="A727" s="143">
        <v>317</v>
      </c>
    </row>
    <row r="728" spans="1:1" x14ac:dyDescent="0.2">
      <c r="A728" s="143">
        <v>384</v>
      </c>
    </row>
    <row r="729" spans="1:1" x14ac:dyDescent="0.2">
      <c r="A729" s="143">
        <v>995</v>
      </c>
    </row>
    <row r="730" spans="1:1" x14ac:dyDescent="0.2">
      <c r="A730" s="143">
        <v>944</v>
      </c>
    </row>
    <row r="731" spans="1:1" x14ac:dyDescent="0.2">
      <c r="A731" s="143">
        <v>191</v>
      </c>
    </row>
    <row r="732" spans="1:1" x14ac:dyDescent="0.2">
      <c r="A732" s="143">
        <v>325</v>
      </c>
    </row>
    <row r="733" spans="1:1" x14ac:dyDescent="0.2">
      <c r="A733" s="143">
        <v>312</v>
      </c>
    </row>
    <row r="734" spans="1:1" x14ac:dyDescent="0.2">
      <c r="A734" s="143">
        <v>953</v>
      </c>
    </row>
    <row r="735" spans="1:1" x14ac:dyDescent="0.2">
      <c r="A735" s="143">
        <v>41</v>
      </c>
    </row>
    <row r="736" spans="1:1" x14ac:dyDescent="0.2">
      <c r="A736" s="143">
        <v>54</v>
      </c>
    </row>
    <row r="737" spans="1:1" x14ac:dyDescent="0.2">
      <c r="A737" s="143">
        <v>1476</v>
      </c>
    </row>
    <row r="738" spans="1:1" x14ac:dyDescent="0.2">
      <c r="A738" s="143">
        <v>278</v>
      </c>
    </row>
    <row r="739" spans="1:1" x14ac:dyDescent="0.2">
      <c r="A739" s="143">
        <v>48</v>
      </c>
    </row>
    <row r="740" spans="1:1" x14ac:dyDescent="0.2">
      <c r="A740" s="143">
        <v>55</v>
      </c>
    </row>
    <row r="741" spans="1:1" x14ac:dyDescent="0.2">
      <c r="A741" s="143">
        <v>200</v>
      </c>
    </row>
    <row r="742" spans="1:1" x14ac:dyDescent="0.2">
      <c r="A742" s="143">
        <v>351</v>
      </c>
    </row>
    <row r="743" spans="1:1" x14ac:dyDescent="0.2">
      <c r="A743" s="143">
        <v>980</v>
      </c>
    </row>
    <row r="744" spans="1:1" x14ac:dyDescent="0.2">
      <c r="A744" s="143">
        <v>54</v>
      </c>
    </row>
    <row r="745" spans="1:1" x14ac:dyDescent="0.2">
      <c r="A745" s="143">
        <v>116</v>
      </c>
    </row>
    <row r="746" spans="1:1" x14ac:dyDescent="0.2">
      <c r="A746" s="143">
        <v>239</v>
      </c>
    </row>
    <row r="747" spans="1:1" x14ac:dyDescent="0.2">
      <c r="A747" s="143">
        <v>59</v>
      </c>
    </row>
    <row r="748" spans="1:1" x14ac:dyDescent="0.2">
      <c r="A748" s="143">
        <v>36</v>
      </c>
    </row>
    <row r="749" spans="1:1" x14ac:dyDescent="0.2">
      <c r="A749" s="143">
        <v>230</v>
      </c>
    </row>
    <row r="750" spans="1:1" x14ac:dyDescent="0.2">
      <c r="A750" s="143">
        <v>364</v>
      </c>
    </row>
    <row r="751" spans="1:1" x14ac:dyDescent="0.2">
      <c r="A751" s="143">
        <v>2416</v>
      </c>
    </row>
    <row r="752" spans="1:1" x14ac:dyDescent="0.2">
      <c r="A752" s="143">
        <v>290</v>
      </c>
    </row>
    <row r="753" spans="1:1" x14ac:dyDescent="0.2">
      <c r="A753" s="143">
        <v>95</v>
      </c>
    </row>
    <row r="754" spans="1:1" x14ac:dyDescent="0.2">
      <c r="A754" s="143">
        <v>219</v>
      </c>
    </row>
    <row r="755" spans="1:1" x14ac:dyDescent="0.2">
      <c r="A755" s="143">
        <v>277</v>
      </c>
    </row>
    <row r="756" spans="1:1" x14ac:dyDescent="0.2">
      <c r="A756" s="143">
        <v>508</v>
      </c>
    </row>
    <row r="757" spans="1:1" x14ac:dyDescent="0.2">
      <c r="A757" s="143">
        <v>332</v>
      </c>
    </row>
    <row r="758" spans="1:1" x14ac:dyDescent="0.2">
      <c r="A758" s="143">
        <v>334</v>
      </c>
    </row>
    <row r="759" spans="1:1" x14ac:dyDescent="0.2">
      <c r="A759" s="143">
        <v>202</v>
      </c>
    </row>
    <row r="760" spans="1:1" x14ac:dyDescent="0.2">
      <c r="A760" s="143">
        <v>487</v>
      </c>
    </row>
    <row r="761" spans="1:1" x14ac:dyDescent="0.2">
      <c r="A761" s="143">
        <v>360</v>
      </c>
    </row>
    <row r="762" spans="1:1" x14ac:dyDescent="0.2">
      <c r="A762" s="143">
        <v>271</v>
      </c>
    </row>
    <row r="763" spans="1:1" x14ac:dyDescent="0.2">
      <c r="A763" s="143">
        <v>977</v>
      </c>
    </row>
    <row r="764" spans="1:1" x14ac:dyDescent="0.2">
      <c r="A764" s="143">
        <v>131</v>
      </c>
    </row>
    <row r="765" spans="1:1" x14ac:dyDescent="0.2">
      <c r="A765" s="143">
        <v>214</v>
      </c>
    </row>
    <row r="766" spans="1:1" x14ac:dyDescent="0.2">
      <c r="A766" s="143">
        <v>30</v>
      </c>
    </row>
    <row r="767" spans="1:1" x14ac:dyDescent="0.2">
      <c r="A767" s="143">
        <v>205</v>
      </c>
    </row>
    <row r="768" spans="1:1" x14ac:dyDescent="0.2">
      <c r="A768" s="143">
        <v>820</v>
      </c>
    </row>
    <row r="769" spans="1:1" x14ac:dyDescent="0.2">
      <c r="A769" s="143">
        <v>77</v>
      </c>
    </row>
    <row r="770" spans="1:1" x14ac:dyDescent="0.2">
      <c r="A770" s="143">
        <v>341</v>
      </c>
    </row>
    <row r="771" spans="1:1" x14ac:dyDescent="0.2">
      <c r="A771" s="143">
        <v>67</v>
      </c>
    </row>
    <row r="772" spans="1:1" x14ac:dyDescent="0.2">
      <c r="A772" s="143">
        <v>342</v>
      </c>
    </row>
    <row r="773" spans="1:1" x14ac:dyDescent="0.2">
      <c r="A773" s="143">
        <v>399</v>
      </c>
    </row>
    <row r="774" spans="1:1" x14ac:dyDescent="0.2">
      <c r="A774" s="143">
        <v>393</v>
      </c>
    </row>
    <row r="775" spans="1:1" x14ac:dyDescent="0.2">
      <c r="A775" s="143">
        <v>263</v>
      </c>
    </row>
    <row r="776" spans="1:1" x14ac:dyDescent="0.2">
      <c r="A776" s="143">
        <v>822</v>
      </c>
    </row>
    <row r="777" spans="1:1" x14ac:dyDescent="0.2">
      <c r="A777" s="143">
        <v>13</v>
      </c>
    </row>
    <row r="778" spans="1:1" x14ac:dyDescent="0.2">
      <c r="A778" s="143">
        <v>317</v>
      </c>
    </row>
    <row r="779" spans="1:1" x14ac:dyDescent="0.2">
      <c r="A779" s="143">
        <v>329</v>
      </c>
    </row>
    <row r="780" spans="1:1" x14ac:dyDescent="0.2">
      <c r="A780" s="143">
        <v>461</v>
      </c>
    </row>
    <row r="781" spans="1:1" x14ac:dyDescent="0.2">
      <c r="A781" s="143">
        <v>349</v>
      </c>
    </row>
    <row r="782" spans="1:1" x14ac:dyDescent="0.2">
      <c r="A782" s="143">
        <v>1520</v>
      </c>
    </row>
    <row r="783" spans="1:1" x14ac:dyDescent="0.2">
      <c r="A783" s="143">
        <v>1430</v>
      </c>
    </row>
    <row r="784" spans="1:1" x14ac:dyDescent="0.2">
      <c r="A784" s="143">
        <v>356</v>
      </c>
    </row>
    <row r="785" spans="1:1" x14ac:dyDescent="0.2">
      <c r="A785" s="143">
        <v>332</v>
      </c>
    </row>
    <row r="786" spans="1:1" x14ac:dyDescent="0.2">
      <c r="A786" s="143">
        <v>1017</v>
      </c>
    </row>
    <row r="787" spans="1:1" x14ac:dyDescent="0.2">
      <c r="A787" s="143">
        <v>219</v>
      </c>
    </row>
    <row r="788" spans="1:1" x14ac:dyDescent="0.2">
      <c r="A788" s="143">
        <v>36</v>
      </c>
    </row>
    <row r="789" spans="1:1" x14ac:dyDescent="0.2">
      <c r="A789" s="143">
        <v>1111</v>
      </c>
    </row>
    <row r="790" spans="1:1" x14ac:dyDescent="0.2">
      <c r="A790" s="143">
        <v>281</v>
      </c>
    </row>
    <row r="791" spans="1:1" x14ac:dyDescent="0.2">
      <c r="A791" s="143">
        <v>65</v>
      </c>
    </row>
    <row r="792" spans="1:1" x14ac:dyDescent="0.2">
      <c r="A792" s="143">
        <v>9</v>
      </c>
    </row>
    <row r="793" spans="1:1" x14ac:dyDescent="0.2">
      <c r="A793" s="143">
        <v>90</v>
      </c>
    </row>
    <row r="794" spans="1:1" x14ac:dyDescent="0.2">
      <c r="A794" s="143">
        <v>86</v>
      </c>
    </row>
    <row r="795" spans="1:1" x14ac:dyDescent="0.2">
      <c r="A795" s="143">
        <v>341</v>
      </c>
    </row>
    <row r="796" spans="1:1" x14ac:dyDescent="0.2">
      <c r="A796" s="143">
        <v>321</v>
      </c>
    </row>
    <row r="797" spans="1:1" x14ac:dyDescent="0.2">
      <c r="A797" s="143">
        <v>401</v>
      </c>
    </row>
    <row r="798" spans="1:1" x14ac:dyDescent="0.2">
      <c r="A798" s="143">
        <v>506</v>
      </c>
    </row>
    <row r="799" spans="1:1" x14ac:dyDescent="0.2">
      <c r="A799" s="143">
        <v>24</v>
      </c>
    </row>
    <row r="800" spans="1:1" x14ac:dyDescent="0.2">
      <c r="A800" s="143">
        <v>256</v>
      </c>
    </row>
    <row r="801" spans="1:1" x14ac:dyDescent="0.2">
      <c r="A801" s="143">
        <v>85</v>
      </c>
    </row>
    <row r="802" spans="1:1" x14ac:dyDescent="0.2">
      <c r="A802" s="143">
        <v>2293</v>
      </c>
    </row>
    <row r="803" spans="1:1" x14ac:dyDescent="0.2">
      <c r="A803" s="143">
        <v>96</v>
      </c>
    </row>
    <row r="804" spans="1:1" x14ac:dyDescent="0.2">
      <c r="A804" s="143">
        <v>350</v>
      </c>
    </row>
    <row r="805" spans="1:1" x14ac:dyDescent="0.2">
      <c r="A805" s="143">
        <v>823</v>
      </c>
    </row>
    <row r="806" spans="1:1" x14ac:dyDescent="0.2">
      <c r="A806" s="143">
        <v>366</v>
      </c>
    </row>
    <row r="807" spans="1:1" x14ac:dyDescent="0.2">
      <c r="A807" s="143">
        <v>252</v>
      </c>
    </row>
    <row r="808" spans="1:1" x14ac:dyDescent="0.2">
      <c r="A808" s="143">
        <v>1468</v>
      </c>
    </row>
    <row r="809" spans="1:1" x14ac:dyDescent="0.2">
      <c r="A809" s="143">
        <v>0</v>
      </c>
    </row>
    <row r="810" spans="1:1" x14ac:dyDescent="0.2">
      <c r="A810" s="143">
        <v>385</v>
      </c>
    </row>
    <row r="811" spans="1:1" x14ac:dyDescent="0.2">
      <c r="A811" s="143">
        <v>4</v>
      </c>
    </row>
    <row r="812" spans="1:1" x14ac:dyDescent="0.2">
      <c r="A812" s="143">
        <v>321</v>
      </c>
    </row>
    <row r="813" spans="1:1" x14ac:dyDescent="0.2">
      <c r="A813" s="143">
        <v>482</v>
      </c>
    </row>
    <row r="814" spans="1:1" x14ac:dyDescent="0.2">
      <c r="A814" s="143">
        <v>294</v>
      </c>
    </row>
    <row r="815" spans="1:1" x14ac:dyDescent="0.2">
      <c r="A815" s="143">
        <v>213</v>
      </c>
    </row>
    <row r="816" spans="1:1" x14ac:dyDescent="0.2">
      <c r="A816" s="143">
        <v>89</v>
      </c>
    </row>
    <row r="817" spans="1:1" x14ac:dyDescent="0.2">
      <c r="A817" s="143">
        <v>95</v>
      </c>
    </row>
    <row r="818" spans="1:1" x14ac:dyDescent="0.2">
      <c r="A818" s="143">
        <v>108</v>
      </c>
    </row>
    <row r="819" spans="1:1" x14ac:dyDescent="0.2">
      <c r="A819" s="143">
        <v>259</v>
      </c>
    </row>
    <row r="820" spans="1:1" x14ac:dyDescent="0.2">
      <c r="A820" s="143">
        <v>300</v>
      </c>
    </row>
    <row r="821" spans="1:1" x14ac:dyDescent="0.2">
      <c r="A821" s="143">
        <v>102</v>
      </c>
    </row>
    <row r="822" spans="1:1" x14ac:dyDescent="0.2">
      <c r="A822" s="143">
        <v>425</v>
      </c>
    </row>
    <row r="823" spans="1:1" x14ac:dyDescent="0.2">
      <c r="A823" s="143">
        <v>43</v>
      </c>
    </row>
    <row r="824" spans="1:1" x14ac:dyDescent="0.2">
      <c r="A824" s="143">
        <v>270</v>
      </c>
    </row>
    <row r="825" spans="1:1" x14ac:dyDescent="0.2">
      <c r="A825" s="143">
        <v>941</v>
      </c>
    </row>
    <row r="826" spans="1:1" x14ac:dyDescent="0.2">
      <c r="A826" s="143">
        <v>788</v>
      </c>
    </row>
    <row r="827" spans="1:1" x14ac:dyDescent="0.2">
      <c r="A827" s="143">
        <v>85</v>
      </c>
    </row>
    <row r="828" spans="1:1" x14ac:dyDescent="0.2">
      <c r="A828" s="143">
        <v>924</v>
      </c>
    </row>
    <row r="829" spans="1:1" x14ac:dyDescent="0.2">
      <c r="A829" s="143">
        <v>303</v>
      </c>
    </row>
    <row r="830" spans="1:1" x14ac:dyDescent="0.2">
      <c r="A830" s="143">
        <v>383</v>
      </c>
    </row>
    <row r="831" spans="1:1" x14ac:dyDescent="0.2">
      <c r="A831" s="143">
        <v>85</v>
      </c>
    </row>
    <row r="832" spans="1:1" x14ac:dyDescent="0.2">
      <c r="A832" s="143">
        <v>372</v>
      </c>
    </row>
    <row r="833" spans="1:1" x14ac:dyDescent="0.2">
      <c r="A833" s="143">
        <v>299</v>
      </c>
    </row>
    <row r="834" spans="1:1" x14ac:dyDescent="0.2">
      <c r="A834" s="143">
        <v>87</v>
      </c>
    </row>
    <row r="835" spans="1:1" x14ac:dyDescent="0.2">
      <c r="A835" s="143">
        <v>352</v>
      </c>
    </row>
    <row r="836" spans="1:1" x14ac:dyDescent="0.2">
      <c r="A836" s="143">
        <v>217</v>
      </c>
    </row>
    <row r="837" spans="1:1" x14ac:dyDescent="0.2">
      <c r="A837" s="143">
        <v>282</v>
      </c>
    </row>
    <row r="838" spans="1:1" x14ac:dyDescent="0.2">
      <c r="A838" s="143">
        <v>973</v>
      </c>
    </row>
    <row r="839" spans="1:1" x14ac:dyDescent="0.2">
      <c r="A839" s="143">
        <v>461</v>
      </c>
    </row>
    <row r="840" spans="1:1" x14ac:dyDescent="0.2">
      <c r="A840" s="143">
        <v>368</v>
      </c>
    </row>
    <row r="841" spans="1:1" x14ac:dyDescent="0.2">
      <c r="A841" s="143">
        <v>150</v>
      </c>
    </row>
    <row r="842" spans="1:1" x14ac:dyDescent="0.2">
      <c r="A842" s="143">
        <v>27</v>
      </c>
    </row>
    <row r="843" spans="1:1" x14ac:dyDescent="0.2">
      <c r="A843" s="143">
        <v>8</v>
      </c>
    </row>
    <row r="844" spans="1:1" x14ac:dyDescent="0.2">
      <c r="A844" s="143">
        <v>167</v>
      </c>
    </row>
    <row r="845" spans="1:1" x14ac:dyDescent="0.2">
      <c r="A845" s="143">
        <v>1220</v>
      </c>
    </row>
    <row r="846" spans="1:1" x14ac:dyDescent="0.2">
      <c r="A846" s="143">
        <v>73</v>
      </c>
    </row>
    <row r="847" spans="1:1" x14ac:dyDescent="0.2">
      <c r="A847" s="143">
        <v>319</v>
      </c>
    </row>
    <row r="848" spans="1:1" x14ac:dyDescent="0.2">
      <c r="A848" s="143">
        <v>490</v>
      </c>
    </row>
    <row r="849" spans="1:1" x14ac:dyDescent="0.2">
      <c r="A849" s="143">
        <v>187</v>
      </c>
    </row>
    <row r="850" spans="1:1" x14ac:dyDescent="0.2">
      <c r="A850" s="143">
        <v>40</v>
      </c>
    </row>
    <row r="851" spans="1:1" x14ac:dyDescent="0.2">
      <c r="A851" s="143">
        <v>884</v>
      </c>
    </row>
    <row r="852" spans="1:1" x14ac:dyDescent="0.2">
      <c r="A852" s="143">
        <v>880</v>
      </c>
    </row>
    <row r="853" spans="1:1" x14ac:dyDescent="0.2">
      <c r="A853" s="143">
        <v>1262</v>
      </c>
    </row>
    <row r="854" spans="1:1" x14ac:dyDescent="0.2">
      <c r="A854" s="143">
        <v>891</v>
      </c>
    </row>
    <row r="855" spans="1:1" x14ac:dyDescent="0.2">
      <c r="A855" s="143">
        <v>72</v>
      </c>
    </row>
    <row r="856" spans="1:1" x14ac:dyDescent="0.2">
      <c r="A856" s="143">
        <v>383</v>
      </c>
    </row>
    <row r="857" spans="1:1" x14ac:dyDescent="0.2">
      <c r="A857" s="143">
        <v>2</v>
      </c>
    </row>
    <row r="858" spans="1:1" x14ac:dyDescent="0.2">
      <c r="A858" s="143">
        <v>59</v>
      </c>
    </row>
    <row r="859" spans="1:1" x14ac:dyDescent="0.2">
      <c r="A859" s="143">
        <v>468</v>
      </c>
    </row>
    <row r="860" spans="1:1" x14ac:dyDescent="0.2">
      <c r="A860" s="143">
        <v>206</v>
      </c>
    </row>
    <row r="861" spans="1:1" x14ac:dyDescent="0.2">
      <c r="A861" s="143">
        <v>50</v>
      </c>
    </row>
    <row r="862" spans="1:1" x14ac:dyDescent="0.2">
      <c r="A862" s="143">
        <v>937</v>
      </c>
    </row>
    <row r="863" spans="1:1" x14ac:dyDescent="0.2">
      <c r="A863" s="143">
        <v>358</v>
      </c>
    </row>
    <row r="864" spans="1:1" x14ac:dyDescent="0.2">
      <c r="A864" s="143">
        <v>946</v>
      </c>
    </row>
    <row r="865" spans="1:1" x14ac:dyDescent="0.2">
      <c r="A865" s="143">
        <v>256</v>
      </c>
    </row>
    <row r="866" spans="1:1" x14ac:dyDescent="0.2">
      <c r="A866" s="143">
        <v>321</v>
      </c>
    </row>
    <row r="867" spans="1:1" x14ac:dyDescent="0.2">
      <c r="A867" s="143">
        <v>15</v>
      </c>
    </row>
    <row r="868" spans="1:1" x14ac:dyDescent="0.2">
      <c r="A868" s="143">
        <v>258</v>
      </c>
    </row>
    <row r="869" spans="1:1" x14ac:dyDescent="0.2">
      <c r="A869" s="143">
        <v>348</v>
      </c>
    </row>
    <row r="870" spans="1:1" x14ac:dyDescent="0.2">
      <c r="A870" s="143">
        <v>229</v>
      </c>
    </row>
    <row r="871" spans="1:1" x14ac:dyDescent="0.2">
      <c r="A871" s="143">
        <v>1973</v>
      </c>
    </row>
    <row r="872" spans="1:1" x14ac:dyDescent="0.2">
      <c r="A872" s="143">
        <v>217</v>
      </c>
    </row>
    <row r="873" spans="1:1" x14ac:dyDescent="0.2">
      <c r="A873" s="143">
        <v>894</v>
      </c>
    </row>
    <row r="874" spans="1:1" x14ac:dyDescent="0.2">
      <c r="A874" s="143">
        <v>45</v>
      </c>
    </row>
    <row r="875" spans="1:1" x14ac:dyDescent="0.2">
      <c r="A875" s="143">
        <v>212</v>
      </c>
    </row>
    <row r="876" spans="1:1" x14ac:dyDescent="0.2">
      <c r="A876" s="143">
        <v>257</v>
      </c>
    </row>
    <row r="877" spans="1:1" x14ac:dyDescent="0.2">
      <c r="A877" s="143">
        <v>910</v>
      </c>
    </row>
    <row r="878" spans="1:1" x14ac:dyDescent="0.2">
      <c r="A878" s="143">
        <v>250</v>
      </c>
    </row>
    <row r="879" spans="1:1" x14ac:dyDescent="0.2">
      <c r="A879" s="143">
        <v>98</v>
      </c>
    </row>
    <row r="880" spans="1:1" x14ac:dyDescent="0.2">
      <c r="A880" s="143">
        <v>325</v>
      </c>
    </row>
    <row r="881" spans="1:1" x14ac:dyDescent="0.2">
      <c r="A881" s="143">
        <v>400</v>
      </c>
    </row>
    <row r="882" spans="1:1" x14ac:dyDescent="0.2">
      <c r="A882" s="143">
        <v>324</v>
      </c>
    </row>
    <row r="883" spans="1:1" x14ac:dyDescent="0.2">
      <c r="A883" s="143">
        <v>106</v>
      </c>
    </row>
    <row r="884" spans="1:1" x14ac:dyDescent="0.2">
      <c r="A884" s="143">
        <v>308</v>
      </c>
    </row>
    <row r="885" spans="1:1" x14ac:dyDescent="0.2">
      <c r="A885" s="143">
        <v>231</v>
      </c>
    </row>
    <row r="886" spans="1:1" x14ac:dyDescent="0.2">
      <c r="A886" s="143">
        <v>975</v>
      </c>
    </row>
    <row r="887" spans="1:1" x14ac:dyDescent="0.2">
      <c r="A887" s="143">
        <v>579</v>
      </c>
    </row>
    <row r="888" spans="1:1" x14ac:dyDescent="0.2">
      <c r="A888" s="143">
        <v>911</v>
      </c>
    </row>
    <row r="889" spans="1:1" x14ac:dyDescent="0.2">
      <c r="A889" s="143">
        <v>886</v>
      </c>
    </row>
    <row r="890" spans="1:1" x14ac:dyDescent="0.2">
      <c r="A890" s="143">
        <v>302</v>
      </c>
    </row>
    <row r="891" spans="1:1" x14ac:dyDescent="0.2">
      <c r="A891" s="143">
        <v>298</v>
      </c>
    </row>
    <row r="892" spans="1:1" x14ac:dyDescent="0.2">
      <c r="A892" s="143">
        <v>27</v>
      </c>
    </row>
    <row r="893" spans="1:1" x14ac:dyDescent="0.2">
      <c r="A893" s="143">
        <v>346</v>
      </c>
    </row>
    <row r="894" spans="1:1" x14ac:dyDescent="0.2">
      <c r="A894" s="143">
        <v>998</v>
      </c>
    </row>
    <row r="895" spans="1:1" x14ac:dyDescent="0.2">
      <c r="A895" s="143">
        <v>281</v>
      </c>
    </row>
    <row r="896" spans="1:1" x14ac:dyDescent="0.2">
      <c r="A896" s="143">
        <v>760</v>
      </c>
    </row>
    <row r="897" spans="1:1" x14ac:dyDescent="0.2">
      <c r="A897" s="143">
        <v>747</v>
      </c>
    </row>
    <row r="898" spans="1:1" x14ac:dyDescent="0.2">
      <c r="A898" s="143">
        <v>1174</v>
      </c>
    </row>
    <row r="899" spans="1:1" x14ac:dyDescent="0.2">
      <c r="A899" s="143">
        <v>310</v>
      </c>
    </row>
    <row r="900" spans="1:1" x14ac:dyDescent="0.2">
      <c r="A900" s="143">
        <v>62</v>
      </c>
    </row>
    <row r="901" spans="1:1" x14ac:dyDescent="0.2">
      <c r="A901" s="143">
        <v>53</v>
      </c>
    </row>
    <row r="902" spans="1:1" x14ac:dyDescent="0.2">
      <c r="A902" s="143">
        <v>332</v>
      </c>
    </row>
    <row r="903" spans="1:1" x14ac:dyDescent="0.2">
      <c r="A903" s="143">
        <v>179</v>
      </c>
    </row>
    <row r="904" spans="1:1" x14ac:dyDescent="0.2">
      <c r="A904" s="143">
        <v>8</v>
      </c>
    </row>
    <row r="905" spans="1:1" x14ac:dyDescent="0.2">
      <c r="A905" s="143">
        <v>58</v>
      </c>
    </row>
    <row r="906" spans="1:1" x14ac:dyDescent="0.2">
      <c r="A906" s="143">
        <v>30</v>
      </c>
    </row>
    <row r="907" spans="1:1" x14ac:dyDescent="0.2">
      <c r="A907" s="143">
        <v>387</v>
      </c>
    </row>
    <row r="908" spans="1:1" x14ac:dyDescent="0.2">
      <c r="A908" s="143">
        <v>347</v>
      </c>
    </row>
    <row r="909" spans="1:1" x14ac:dyDescent="0.2">
      <c r="A909" s="143">
        <v>137</v>
      </c>
    </row>
    <row r="910" spans="1:1" x14ac:dyDescent="0.2">
      <c r="A910" s="143">
        <v>873</v>
      </c>
    </row>
    <row r="911" spans="1:1" x14ac:dyDescent="0.2">
      <c r="A911" s="143">
        <v>905</v>
      </c>
    </row>
    <row r="912" spans="1:1" x14ac:dyDescent="0.2">
      <c r="A912" s="143">
        <v>149</v>
      </c>
    </row>
    <row r="913" spans="1:1" x14ac:dyDescent="0.2">
      <c r="A913" s="143">
        <v>804</v>
      </c>
    </row>
    <row r="914" spans="1:1" x14ac:dyDescent="0.2">
      <c r="A914" s="143">
        <v>185</v>
      </c>
    </row>
    <row r="915" spans="1:1" x14ac:dyDescent="0.2">
      <c r="A915" s="143">
        <v>888</v>
      </c>
    </row>
    <row r="916" spans="1:1" x14ac:dyDescent="0.2">
      <c r="A916" s="143">
        <v>346</v>
      </c>
    </row>
    <row r="917" spans="1:1" x14ac:dyDescent="0.2">
      <c r="A917" s="143">
        <v>334</v>
      </c>
    </row>
    <row r="918" spans="1:1" x14ac:dyDescent="0.2">
      <c r="A918" s="143">
        <v>294</v>
      </c>
    </row>
    <row r="919" spans="1:1" x14ac:dyDescent="0.2">
      <c r="A919" s="143">
        <v>561</v>
      </c>
    </row>
    <row r="920" spans="1:1" x14ac:dyDescent="0.2">
      <c r="A920" s="143">
        <v>771</v>
      </c>
    </row>
    <row r="921" spans="1:1" x14ac:dyDescent="0.2">
      <c r="A921" s="143">
        <v>275</v>
      </c>
    </row>
    <row r="922" spans="1:1" x14ac:dyDescent="0.2">
      <c r="A922" s="143">
        <v>2496</v>
      </c>
    </row>
    <row r="923" spans="1:1" x14ac:dyDescent="0.2">
      <c r="A923" s="143">
        <v>958</v>
      </c>
    </row>
    <row r="924" spans="1:1" x14ac:dyDescent="0.2">
      <c r="A924" s="143">
        <v>282</v>
      </c>
    </row>
    <row r="925" spans="1:1" x14ac:dyDescent="0.2">
      <c r="A925" s="143">
        <v>91</v>
      </c>
    </row>
    <row r="926" spans="1:1" x14ac:dyDescent="0.2">
      <c r="A926" s="143">
        <v>534</v>
      </c>
    </row>
    <row r="927" spans="1:1" x14ac:dyDescent="0.2">
      <c r="A927" s="143">
        <v>103</v>
      </c>
    </row>
    <row r="928" spans="1:1" x14ac:dyDescent="0.2">
      <c r="A928" s="143">
        <v>444</v>
      </c>
    </row>
    <row r="929" spans="1:1" x14ac:dyDescent="0.2">
      <c r="A929" s="143">
        <v>1640</v>
      </c>
    </row>
    <row r="930" spans="1:1" x14ac:dyDescent="0.2">
      <c r="A930" s="143">
        <v>247</v>
      </c>
    </row>
    <row r="931" spans="1:1" x14ac:dyDescent="0.2">
      <c r="A931" s="143">
        <v>1473</v>
      </c>
    </row>
    <row r="932" spans="1:1" x14ac:dyDescent="0.2">
      <c r="A932" s="143">
        <v>333</v>
      </c>
    </row>
    <row r="933" spans="1:1" x14ac:dyDescent="0.2">
      <c r="A933" s="143">
        <v>812</v>
      </c>
    </row>
    <row r="934" spans="1:1" x14ac:dyDescent="0.2">
      <c r="A934" s="143">
        <v>349</v>
      </c>
    </row>
    <row r="935" spans="1:1" x14ac:dyDescent="0.2">
      <c r="A935" s="143">
        <v>854</v>
      </c>
    </row>
    <row r="936" spans="1:1" x14ac:dyDescent="0.2">
      <c r="A936" s="143">
        <v>377</v>
      </c>
    </row>
    <row r="937" spans="1:1" x14ac:dyDescent="0.2">
      <c r="A937" s="143">
        <v>222</v>
      </c>
    </row>
    <row r="938" spans="1:1" x14ac:dyDescent="0.2">
      <c r="A938" s="143">
        <v>344</v>
      </c>
    </row>
    <row r="939" spans="1:1" x14ac:dyDescent="0.2">
      <c r="A939" s="143">
        <v>318</v>
      </c>
    </row>
    <row r="940" spans="1:1" x14ac:dyDescent="0.2">
      <c r="A940" s="143">
        <v>38</v>
      </c>
    </row>
    <row r="941" spans="1:1" x14ac:dyDescent="0.2">
      <c r="A941" s="143">
        <v>1466</v>
      </c>
    </row>
    <row r="942" spans="1:1" x14ac:dyDescent="0.2">
      <c r="A942" s="143">
        <v>72</v>
      </c>
    </row>
    <row r="943" spans="1:1" x14ac:dyDescent="0.2">
      <c r="A943" s="143">
        <v>1417</v>
      </c>
    </row>
    <row r="944" spans="1:1" x14ac:dyDescent="0.2">
      <c r="A944" s="143">
        <v>811</v>
      </c>
    </row>
    <row r="945" spans="1:1" x14ac:dyDescent="0.2">
      <c r="A945" s="143">
        <v>233</v>
      </c>
    </row>
    <row r="946" spans="1:1" x14ac:dyDescent="0.2">
      <c r="A946" s="143">
        <v>31</v>
      </c>
    </row>
    <row r="947" spans="1:1" x14ac:dyDescent="0.2">
      <c r="A947" s="143">
        <v>91</v>
      </c>
    </row>
    <row r="948" spans="1:1" x14ac:dyDescent="0.2">
      <c r="A948" s="143">
        <v>75</v>
      </c>
    </row>
    <row r="949" spans="1:1" x14ac:dyDescent="0.2">
      <c r="A949" s="143">
        <v>917</v>
      </c>
    </row>
    <row r="950" spans="1:1" x14ac:dyDescent="0.2">
      <c r="A950" s="143">
        <v>342</v>
      </c>
    </row>
    <row r="951" spans="1:1" x14ac:dyDescent="0.2">
      <c r="A951" s="143">
        <v>1386</v>
      </c>
    </row>
    <row r="952" spans="1:1" x14ac:dyDescent="0.2">
      <c r="A952" s="143">
        <v>554</v>
      </c>
    </row>
    <row r="953" spans="1:1" x14ac:dyDescent="0.2">
      <c r="A953" s="143">
        <v>323</v>
      </c>
    </row>
    <row r="954" spans="1:1" x14ac:dyDescent="0.2">
      <c r="A954" s="143">
        <v>98</v>
      </c>
    </row>
    <row r="955" spans="1:1" x14ac:dyDescent="0.2">
      <c r="A955" s="143">
        <v>2435</v>
      </c>
    </row>
    <row r="956" spans="1:1" x14ac:dyDescent="0.2">
      <c r="A956" s="143">
        <v>332</v>
      </c>
    </row>
    <row r="957" spans="1:1" x14ac:dyDescent="0.2">
      <c r="A957" s="143">
        <v>219</v>
      </c>
    </row>
    <row r="958" spans="1:1" x14ac:dyDescent="0.2">
      <c r="A958" s="143">
        <v>60</v>
      </c>
    </row>
    <row r="959" spans="1:1" x14ac:dyDescent="0.2">
      <c r="A959" s="143">
        <v>347</v>
      </c>
    </row>
    <row r="960" spans="1:1" x14ac:dyDescent="0.2">
      <c r="A960" s="143">
        <v>333</v>
      </c>
    </row>
    <row r="961" spans="1:1" x14ac:dyDescent="0.2">
      <c r="A961" s="143">
        <v>791</v>
      </c>
    </row>
    <row r="962" spans="1:1" x14ac:dyDescent="0.2">
      <c r="A962" s="143">
        <v>470</v>
      </c>
    </row>
    <row r="963" spans="1:1" x14ac:dyDescent="0.2">
      <c r="A963" s="143">
        <v>63</v>
      </c>
    </row>
    <row r="964" spans="1:1" x14ac:dyDescent="0.2">
      <c r="A964" s="143">
        <v>224</v>
      </c>
    </row>
    <row r="965" spans="1:1" x14ac:dyDescent="0.2">
      <c r="A965" s="143">
        <v>2066</v>
      </c>
    </row>
    <row r="966" spans="1:1" x14ac:dyDescent="0.2">
      <c r="A966" s="143">
        <v>313</v>
      </c>
    </row>
    <row r="967" spans="1:1" x14ac:dyDescent="0.2">
      <c r="A967" s="143">
        <v>444</v>
      </c>
    </row>
    <row r="968" spans="1:1" x14ac:dyDescent="0.2">
      <c r="A968" s="143">
        <v>18</v>
      </c>
    </row>
    <row r="969" spans="1:1" x14ac:dyDescent="0.2">
      <c r="A969" s="143">
        <v>157</v>
      </c>
    </row>
    <row r="970" spans="1:1" x14ac:dyDescent="0.2">
      <c r="A970" s="143">
        <v>61</v>
      </c>
    </row>
    <row r="971" spans="1:1" x14ac:dyDescent="0.2">
      <c r="A971" s="143">
        <v>929</v>
      </c>
    </row>
    <row r="972" spans="1:1" x14ac:dyDescent="0.2">
      <c r="A972" s="143">
        <v>8</v>
      </c>
    </row>
    <row r="973" spans="1:1" x14ac:dyDescent="0.2">
      <c r="A973" s="143">
        <v>574</v>
      </c>
    </row>
    <row r="974" spans="1:1" x14ac:dyDescent="0.2">
      <c r="A974" s="143">
        <v>2427</v>
      </c>
    </row>
    <row r="975" spans="1:1" x14ac:dyDescent="0.2">
      <c r="A975" s="143">
        <v>311</v>
      </c>
    </row>
    <row r="976" spans="1:1" x14ac:dyDescent="0.2">
      <c r="A976" s="143">
        <v>872</v>
      </c>
    </row>
    <row r="977" spans="1:1" x14ac:dyDescent="0.2">
      <c r="A977" s="143">
        <v>317</v>
      </c>
    </row>
    <row r="978" spans="1:1" x14ac:dyDescent="0.2">
      <c r="A978" s="143">
        <v>294</v>
      </c>
    </row>
    <row r="979" spans="1:1" x14ac:dyDescent="0.2">
      <c r="A979" s="143">
        <v>1119</v>
      </c>
    </row>
    <row r="980" spans="1:1" x14ac:dyDescent="0.2">
      <c r="A980" s="143">
        <v>916</v>
      </c>
    </row>
    <row r="981" spans="1:1" x14ac:dyDescent="0.2">
      <c r="A981" s="143">
        <v>76</v>
      </c>
    </row>
    <row r="982" spans="1:1" x14ac:dyDescent="0.2">
      <c r="A982" s="143">
        <v>60</v>
      </c>
    </row>
    <row r="983" spans="1:1" x14ac:dyDescent="0.2">
      <c r="A983" s="143">
        <v>324</v>
      </c>
    </row>
    <row r="984" spans="1:1" x14ac:dyDescent="0.2">
      <c r="A984" s="143">
        <v>83</v>
      </c>
    </row>
    <row r="985" spans="1:1" x14ac:dyDescent="0.2">
      <c r="A985" s="143">
        <v>5</v>
      </c>
    </row>
    <row r="986" spans="1:1" x14ac:dyDescent="0.2">
      <c r="A986" s="143">
        <v>160</v>
      </c>
    </row>
    <row r="987" spans="1:1" x14ac:dyDescent="0.2">
      <c r="A987" s="143">
        <v>46</v>
      </c>
    </row>
    <row r="988" spans="1:1" x14ac:dyDescent="0.2">
      <c r="A988" s="143">
        <v>465</v>
      </c>
    </row>
    <row r="989" spans="1:1" x14ac:dyDescent="0.2">
      <c r="A989" s="143">
        <v>285</v>
      </c>
    </row>
    <row r="990" spans="1:1" x14ac:dyDescent="0.2">
      <c r="A990" s="143">
        <v>86</v>
      </c>
    </row>
    <row r="991" spans="1:1" x14ac:dyDescent="0.2">
      <c r="A991" s="143">
        <v>286</v>
      </c>
    </row>
    <row r="992" spans="1:1" x14ac:dyDescent="0.2">
      <c r="A992" s="143">
        <v>990</v>
      </c>
    </row>
    <row r="993" spans="1:1" x14ac:dyDescent="0.2">
      <c r="A993" s="143">
        <v>320</v>
      </c>
    </row>
    <row r="994" spans="1:1" x14ac:dyDescent="0.2">
      <c r="A994" s="143">
        <v>80</v>
      </c>
    </row>
    <row r="995" spans="1:1" x14ac:dyDescent="0.2">
      <c r="A995" s="143">
        <v>245</v>
      </c>
    </row>
    <row r="996" spans="1:1" x14ac:dyDescent="0.2">
      <c r="A996" s="143">
        <v>404</v>
      </c>
    </row>
    <row r="997" spans="1:1" x14ac:dyDescent="0.2">
      <c r="A997" s="143">
        <v>757</v>
      </c>
    </row>
    <row r="998" spans="1:1" x14ac:dyDescent="0.2">
      <c r="A998" s="143">
        <v>812</v>
      </c>
    </row>
    <row r="999" spans="1:1" x14ac:dyDescent="0.2">
      <c r="A999" s="143">
        <v>290</v>
      </c>
    </row>
    <row r="1000" spans="1:1" x14ac:dyDescent="0.2">
      <c r="A1000" s="143">
        <v>0</v>
      </c>
    </row>
    <row r="1001" spans="1:1" x14ac:dyDescent="0.2">
      <c r="A1001" s="143">
        <v>223</v>
      </c>
    </row>
    <row r="1002" spans="1:1" x14ac:dyDescent="0.2">
      <c r="A1002" s="143">
        <v>336</v>
      </c>
    </row>
    <row r="1003" spans="1:1" x14ac:dyDescent="0.2">
      <c r="A1003" s="143">
        <v>884</v>
      </c>
    </row>
    <row r="1004" spans="1:1" x14ac:dyDescent="0.2">
      <c r="A1004" s="143">
        <v>180</v>
      </c>
    </row>
    <row r="1005" spans="1:1" x14ac:dyDescent="0.2">
      <c r="A1005" s="143">
        <v>798</v>
      </c>
    </row>
    <row r="1006" spans="1:1" x14ac:dyDescent="0.2">
      <c r="A1006" s="143">
        <v>908</v>
      </c>
    </row>
    <row r="1007" spans="1:1" x14ac:dyDescent="0.2">
      <c r="A1007" s="143">
        <v>273</v>
      </c>
    </row>
    <row r="1008" spans="1:1" x14ac:dyDescent="0.2">
      <c r="A1008" s="143">
        <v>433</v>
      </c>
    </row>
    <row r="1009" spans="1:1" x14ac:dyDescent="0.2">
      <c r="A1009" s="143">
        <v>91</v>
      </c>
    </row>
    <row r="1010" spans="1:1" x14ac:dyDescent="0.2">
      <c r="A1010" s="143">
        <v>238</v>
      </c>
    </row>
    <row r="1011" spans="1:1" x14ac:dyDescent="0.2">
      <c r="A1011" s="143">
        <v>743</v>
      </c>
    </row>
    <row r="1012" spans="1:1" x14ac:dyDescent="0.2">
      <c r="A1012" s="143">
        <v>33</v>
      </c>
    </row>
    <row r="1013" spans="1:1" x14ac:dyDescent="0.2">
      <c r="A1013" s="143">
        <v>918</v>
      </c>
    </row>
    <row r="1014" spans="1:1" x14ac:dyDescent="0.2">
      <c r="A1014" s="143">
        <v>427</v>
      </c>
    </row>
    <row r="1015" spans="1:1" x14ac:dyDescent="0.2">
      <c r="A1015" s="143">
        <v>886</v>
      </c>
    </row>
    <row r="1016" spans="1:1" x14ac:dyDescent="0.2">
      <c r="A1016" s="143">
        <v>211</v>
      </c>
    </row>
    <row r="1017" spans="1:1" x14ac:dyDescent="0.2">
      <c r="A1017" s="143">
        <v>477</v>
      </c>
    </row>
    <row r="1018" spans="1:1" x14ac:dyDescent="0.2">
      <c r="A1018" s="143">
        <v>365</v>
      </c>
    </row>
    <row r="1019" spans="1:1" x14ac:dyDescent="0.2">
      <c r="A1019" s="143">
        <v>353</v>
      </c>
    </row>
    <row r="1020" spans="1:1" x14ac:dyDescent="0.2">
      <c r="A1020" s="143">
        <v>336</v>
      </c>
    </row>
    <row r="1021" spans="1:1" x14ac:dyDescent="0.2">
      <c r="A1021" s="143">
        <v>274</v>
      </c>
    </row>
    <row r="1022" spans="1:1" x14ac:dyDescent="0.2">
      <c r="A1022" s="143">
        <v>128</v>
      </c>
    </row>
    <row r="1023" spans="1:1" x14ac:dyDescent="0.2">
      <c r="A1023" s="143">
        <v>1235</v>
      </c>
    </row>
    <row r="1024" spans="1:1" x14ac:dyDescent="0.2">
      <c r="A1024" s="143">
        <v>512</v>
      </c>
    </row>
    <row r="1025" spans="1:1" x14ac:dyDescent="0.2">
      <c r="A1025" s="143">
        <v>942</v>
      </c>
    </row>
    <row r="1026" spans="1:1" x14ac:dyDescent="0.2">
      <c r="A1026" s="143">
        <v>28</v>
      </c>
    </row>
    <row r="1027" spans="1:1" x14ac:dyDescent="0.2">
      <c r="A1027" s="143">
        <v>210</v>
      </c>
    </row>
    <row r="1028" spans="1:1" x14ac:dyDescent="0.2">
      <c r="A1028" s="143">
        <v>99</v>
      </c>
    </row>
    <row r="1029" spans="1:1" x14ac:dyDescent="0.2">
      <c r="A1029" s="143">
        <v>314</v>
      </c>
    </row>
    <row r="1030" spans="1:1" x14ac:dyDescent="0.2">
      <c r="A1030" s="143">
        <v>18</v>
      </c>
    </row>
    <row r="1031" spans="1:1" x14ac:dyDescent="0.2">
      <c r="A1031" s="143">
        <v>93</v>
      </c>
    </row>
    <row r="1032" spans="1:1" x14ac:dyDescent="0.2">
      <c r="A1032" s="143">
        <v>70</v>
      </c>
    </row>
    <row r="1033" spans="1:1" x14ac:dyDescent="0.2">
      <c r="A1033" s="143">
        <v>290</v>
      </c>
    </row>
    <row r="1034" spans="1:1" x14ac:dyDescent="0.2">
      <c r="A1034" s="143">
        <v>395</v>
      </c>
    </row>
    <row r="1035" spans="1:1" x14ac:dyDescent="0.2">
      <c r="A1035" s="143">
        <v>24</v>
      </c>
    </row>
    <row r="1036" spans="1:1" x14ac:dyDescent="0.2">
      <c r="A1036" s="143">
        <v>1047</v>
      </c>
    </row>
    <row r="1037" spans="1:1" x14ac:dyDescent="0.2">
      <c r="A1037" s="143">
        <v>94</v>
      </c>
    </row>
    <row r="1038" spans="1:1" x14ac:dyDescent="0.2">
      <c r="A1038" s="143">
        <v>427</v>
      </c>
    </row>
    <row r="1039" spans="1:1" x14ac:dyDescent="0.2">
      <c r="A1039" s="143">
        <v>396</v>
      </c>
    </row>
    <row r="1040" spans="1:1" x14ac:dyDescent="0.2">
      <c r="A1040" s="143">
        <v>431</v>
      </c>
    </row>
    <row r="1041" spans="1:1" x14ac:dyDescent="0.2">
      <c r="A1041" s="143">
        <v>438</v>
      </c>
    </row>
    <row r="1042" spans="1:1" x14ac:dyDescent="0.2">
      <c r="A1042" s="143">
        <v>65</v>
      </c>
    </row>
    <row r="1043" spans="1:1" x14ac:dyDescent="0.2">
      <c r="A1043" s="143">
        <v>247</v>
      </c>
    </row>
    <row r="1044" spans="1:1" x14ac:dyDescent="0.2">
      <c r="A1044" s="143">
        <v>475</v>
      </c>
    </row>
    <row r="1045" spans="1:1" x14ac:dyDescent="0.2">
      <c r="A1045" s="143">
        <v>36</v>
      </c>
    </row>
    <row r="1046" spans="1:1" x14ac:dyDescent="0.2">
      <c r="A1046" s="143">
        <v>1340</v>
      </c>
    </row>
    <row r="1047" spans="1:1" x14ac:dyDescent="0.2">
      <c r="A1047" s="143">
        <v>853</v>
      </c>
    </row>
    <row r="1048" spans="1:1" x14ac:dyDescent="0.2">
      <c r="A1048" s="143">
        <v>790</v>
      </c>
    </row>
    <row r="1049" spans="1:1" x14ac:dyDescent="0.2">
      <c r="A1049" s="143">
        <v>51</v>
      </c>
    </row>
    <row r="1050" spans="1:1" x14ac:dyDescent="0.2">
      <c r="A1050" s="143">
        <v>317</v>
      </c>
    </row>
    <row r="1051" spans="1:1" x14ac:dyDescent="0.2">
      <c r="A1051" s="143">
        <v>243</v>
      </c>
    </row>
    <row r="1052" spans="1:1" x14ac:dyDescent="0.2">
      <c r="A1052" s="143">
        <v>1775</v>
      </c>
    </row>
    <row r="1053" spans="1:1" x14ac:dyDescent="0.2">
      <c r="A1053" s="143">
        <v>322</v>
      </c>
    </row>
    <row r="1054" spans="1:1" x14ac:dyDescent="0.2">
      <c r="A1054" s="143">
        <v>319</v>
      </c>
    </row>
    <row r="1055" spans="1:1" x14ac:dyDescent="0.2">
      <c r="A1055" s="143">
        <v>210</v>
      </c>
    </row>
    <row r="1056" spans="1:1" x14ac:dyDescent="0.2">
      <c r="A1056" s="143">
        <v>15</v>
      </c>
    </row>
    <row r="1057" spans="1:1" x14ac:dyDescent="0.2">
      <c r="A1057" s="143">
        <v>294</v>
      </c>
    </row>
    <row r="1058" spans="1:1" x14ac:dyDescent="0.2">
      <c r="A1058" s="143">
        <v>346</v>
      </c>
    </row>
    <row r="1059" spans="1:1" x14ac:dyDescent="0.2">
      <c r="A1059" s="143">
        <v>89</v>
      </c>
    </row>
    <row r="1060" spans="1:1" x14ac:dyDescent="0.2">
      <c r="A1060" s="143">
        <v>306</v>
      </c>
    </row>
    <row r="1061" spans="1:1" x14ac:dyDescent="0.2">
      <c r="A1061" s="143">
        <v>187</v>
      </c>
    </row>
    <row r="1062" spans="1:1" x14ac:dyDescent="0.2">
      <c r="A1062" s="143">
        <v>931</v>
      </c>
    </row>
    <row r="1063" spans="1:1" x14ac:dyDescent="0.2">
      <c r="A1063" s="143">
        <v>309</v>
      </c>
    </row>
    <row r="1064" spans="1:1" x14ac:dyDescent="0.2">
      <c r="A1064" s="143">
        <v>50</v>
      </c>
    </row>
    <row r="1065" spans="1:1" x14ac:dyDescent="0.2">
      <c r="A1065" s="143">
        <v>307</v>
      </c>
    </row>
    <row r="1066" spans="1:1" x14ac:dyDescent="0.2">
      <c r="A1066" s="143">
        <v>163</v>
      </c>
    </row>
    <row r="1067" spans="1:1" x14ac:dyDescent="0.2">
      <c r="A1067" s="143">
        <v>702</v>
      </c>
    </row>
    <row r="1068" spans="1:1" x14ac:dyDescent="0.2">
      <c r="A1068" s="143">
        <v>419</v>
      </c>
    </row>
    <row r="1069" spans="1:1" x14ac:dyDescent="0.2">
      <c r="A1069" s="143">
        <v>934</v>
      </c>
    </row>
    <row r="1070" spans="1:1" x14ac:dyDescent="0.2">
      <c r="A1070" s="143">
        <v>59</v>
      </c>
    </row>
    <row r="1071" spans="1:1" x14ac:dyDescent="0.2">
      <c r="A1071" s="143">
        <v>322</v>
      </c>
    </row>
    <row r="1072" spans="1:1" x14ac:dyDescent="0.2">
      <c r="A1072" s="143">
        <v>55</v>
      </c>
    </row>
    <row r="1073" spans="1:1" x14ac:dyDescent="0.2">
      <c r="A1073" s="143">
        <v>338</v>
      </c>
    </row>
    <row r="1074" spans="1:1" x14ac:dyDescent="0.2">
      <c r="A1074" s="143">
        <v>31</v>
      </c>
    </row>
    <row r="1075" spans="1:1" x14ac:dyDescent="0.2">
      <c r="A1075" s="143">
        <v>301</v>
      </c>
    </row>
    <row r="1076" spans="1:1" x14ac:dyDescent="0.2">
      <c r="A1076" s="143">
        <v>325</v>
      </c>
    </row>
    <row r="1077" spans="1:1" x14ac:dyDescent="0.2">
      <c r="A1077" s="143">
        <v>289</v>
      </c>
    </row>
    <row r="1078" spans="1:1" x14ac:dyDescent="0.2">
      <c r="A1078" s="143">
        <v>967</v>
      </c>
    </row>
    <row r="1079" spans="1:1" x14ac:dyDescent="0.2">
      <c r="A1079" s="143">
        <v>151</v>
      </c>
    </row>
    <row r="1080" spans="1:1" x14ac:dyDescent="0.2">
      <c r="A1080" s="143">
        <v>1348</v>
      </c>
    </row>
    <row r="1081" spans="1:1" x14ac:dyDescent="0.2">
      <c r="A1081" s="143">
        <v>442</v>
      </c>
    </row>
    <row r="1082" spans="1:1" x14ac:dyDescent="0.2">
      <c r="A1082" s="143">
        <v>86</v>
      </c>
    </row>
    <row r="1083" spans="1:1" x14ac:dyDescent="0.2">
      <c r="A1083" s="143">
        <v>422</v>
      </c>
    </row>
    <row r="1084" spans="1:1" x14ac:dyDescent="0.2">
      <c r="A1084" s="143">
        <v>290</v>
      </c>
    </row>
    <row r="1085" spans="1:1" x14ac:dyDescent="0.2">
      <c r="A1085" s="143">
        <v>91</v>
      </c>
    </row>
    <row r="1086" spans="1:1" x14ac:dyDescent="0.2">
      <c r="A1086" s="143">
        <v>177</v>
      </c>
    </row>
    <row r="1087" spans="1:1" x14ac:dyDescent="0.2">
      <c r="A1087" s="143">
        <v>368</v>
      </c>
    </row>
    <row r="1088" spans="1:1" x14ac:dyDescent="0.2">
      <c r="A1088" s="143">
        <v>494</v>
      </c>
    </row>
    <row r="1089" spans="1:1" x14ac:dyDescent="0.2">
      <c r="A1089" s="143">
        <v>983</v>
      </c>
    </row>
    <row r="1090" spans="1:1" x14ac:dyDescent="0.2">
      <c r="A1090" s="143">
        <v>63</v>
      </c>
    </row>
    <row r="1091" spans="1:1" x14ac:dyDescent="0.2">
      <c r="A1091" s="143">
        <v>251</v>
      </c>
    </row>
    <row r="1092" spans="1:1" x14ac:dyDescent="0.2">
      <c r="A1092" s="143">
        <v>293</v>
      </c>
    </row>
    <row r="1093" spans="1:1" x14ac:dyDescent="0.2">
      <c r="A1093" s="143">
        <v>792</v>
      </c>
    </row>
    <row r="1094" spans="1:1" x14ac:dyDescent="0.2">
      <c r="A1094" s="143">
        <v>463</v>
      </c>
    </row>
    <row r="1095" spans="1:1" x14ac:dyDescent="0.2">
      <c r="A1095" s="143">
        <v>350</v>
      </c>
    </row>
    <row r="1096" spans="1:1" x14ac:dyDescent="0.2">
      <c r="A1096" s="143">
        <v>736</v>
      </c>
    </row>
    <row r="1097" spans="1:1" x14ac:dyDescent="0.2">
      <c r="A1097" s="143">
        <v>110</v>
      </c>
    </row>
    <row r="1098" spans="1:1" x14ac:dyDescent="0.2">
      <c r="A1098" s="143">
        <v>92</v>
      </c>
    </row>
    <row r="1099" spans="1:1" x14ac:dyDescent="0.2">
      <c r="A1099" s="143">
        <v>7</v>
      </c>
    </row>
    <row r="1100" spans="1:1" x14ac:dyDescent="0.2">
      <c r="A1100" s="143">
        <v>347</v>
      </c>
    </row>
    <row r="1101" spans="1:1" x14ac:dyDescent="0.2">
      <c r="A1101" s="143">
        <v>36</v>
      </c>
    </row>
    <row r="1102" spans="1:1" x14ac:dyDescent="0.2">
      <c r="A1102" s="143">
        <v>2357</v>
      </c>
    </row>
    <row r="1103" spans="1:1" x14ac:dyDescent="0.2">
      <c r="A1103" s="143">
        <v>78</v>
      </c>
    </row>
    <row r="1104" spans="1:1" x14ac:dyDescent="0.2">
      <c r="A1104" s="143">
        <v>432</v>
      </c>
    </row>
    <row r="1105" spans="1:1" x14ac:dyDescent="0.2">
      <c r="A1105" s="143">
        <v>342</v>
      </c>
    </row>
    <row r="1106" spans="1:1" x14ac:dyDescent="0.2">
      <c r="A1106" s="143">
        <v>338</v>
      </c>
    </row>
    <row r="1107" spans="1:1" x14ac:dyDescent="0.2">
      <c r="A1107" s="143">
        <v>317</v>
      </c>
    </row>
    <row r="1108" spans="1:1" x14ac:dyDescent="0.2">
      <c r="A1108" s="143">
        <v>248</v>
      </c>
    </row>
    <row r="1109" spans="1:1" x14ac:dyDescent="0.2">
      <c r="A1109" s="143">
        <v>1415</v>
      </c>
    </row>
    <row r="1110" spans="1:1" x14ac:dyDescent="0.2">
      <c r="A1110" s="143">
        <v>6</v>
      </c>
    </row>
    <row r="1111" spans="1:1" x14ac:dyDescent="0.2">
      <c r="A1111" s="143">
        <v>43</v>
      </c>
    </row>
    <row r="1112" spans="1:1" x14ac:dyDescent="0.2">
      <c r="A1112" s="143">
        <v>198</v>
      </c>
    </row>
    <row r="1113" spans="1:1" x14ac:dyDescent="0.2">
      <c r="A1113" s="143">
        <v>434</v>
      </c>
    </row>
    <row r="1114" spans="1:1" x14ac:dyDescent="0.2">
      <c r="A1114" s="143">
        <v>75</v>
      </c>
    </row>
    <row r="1115" spans="1:1" x14ac:dyDescent="0.2">
      <c r="A1115" s="143">
        <v>197</v>
      </c>
    </row>
    <row r="1116" spans="1:1" x14ac:dyDescent="0.2">
      <c r="A1116" s="143">
        <v>322</v>
      </c>
    </row>
    <row r="1117" spans="1:1" x14ac:dyDescent="0.2">
      <c r="A1117" s="143">
        <v>1272</v>
      </c>
    </row>
    <row r="1118" spans="1:1" x14ac:dyDescent="0.2">
      <c r="A1118" s="143">
        <v>174</v>
      </c>
    </row>
    <row r="1119" spans="1:1" x14ac:dyDescent="0.2">
      <c r="A1119" s="143">
        <v>343</v>
      </c>
    </row>
    <row r="1120" spans="1:1" x14ac:dyDescent="0.2">
      <c r="A1120" s="143">
        <v>768</v>
      </c>
    </row>
    <row r="1121" spans="1:1" x14ac:dyDescent="0.2">
      <c r="A1121" s="143">
        <v>62</v>
      </c>
    </row>
    <row r="1122" spans="1:1" x14ac:dyDescent="0.2">
      <c r="A1122" s="143">
        <v>111</v>
      </c>
    </row>
    <row r="1123" spans="1:1" x14ac:dyDescent="0.2">
      <c r="A1123" s="143">
        <v>342</v>
      </c>
    </row>
    <row r="1124" spans="1:1" x14ac:dyDescent="0.2">
      <c r="A1124" s="143">
        <v>309</v>
      </c>
    </row>
    <row r="1125" spans="1:1" x14ac:dyDescent="0.2">
      <c r="A1125" s="143">
        <v>63</v>
      </c>
    </row>
    <row r="1126" spans="1:1" x14ac:dyDescent="0.2">
      <c r="A1126" s="143">
        <v>61</v>
      </c>
    </row>
    <row r="1127" spans="1:1" x14ac:dyDescent="0.2">
      <c r="A1127" s="143">
        <v>337</v>
      </c>
    </row>
    <row r="1128" spans="1:1" x14ac:dyDescent="0.2">
      <c r="A1128" s="143">
        <v>2208</v>
      </c>
    </row>
    <row r="1129" spans="1:1" x14ac:dyDescent="0.2">
      <c r="A1129" s="143">
        <v>973</v>
      </c>
    </row>
    <row r="1130" spans="1:1" x14ac:dyDescent="0.2">
      <c r="A1130" s="143">
        <v>315</v>
      </c>
    </row>
    <row r="1131" spans="1:1" x14ac:dyDescent="0.2">
      <c r="A1131" s="143">
        <v>293</v>
      </c>
    </row>
    <row r="1132" spans="1:1" x14ac:dyDescent="0.2">
      <c r="A1132" s="143">
        <v>26</v>
      </c>
    </row>
    <row r="1133" spans="1:1" x14ac:dyDescent="0.2">
      <c r="A1133" s="143">
        <v>938</v>
      </c>
    </row>
    <row r="1134" spans="1:1" x14ac:dyDescent="0.2">
      <c r="A1134" s="143">
        <v>1836</v>
      </c>
    </row>
    <row r="1135" spans="1:1" x14ac:dyDescent="0.2">
      <c r="A1135" s="143">
        <v>345</v>
      </c>
    </row>
    <row r="1136" spans="1:1" x14ac:dyDescent="0.2">
      <c r="A1136" s="143">
        <v>945</v>
      </c>
    </row>
    <row r="1137" spans="1:1" x14ac:dyDescent="0.2">
      <c r="A1137" s="143">
        <v>347</v>
      </c>
    </row>
    <row r="1138" spans="1:1" x14ac:dyDescent="0.2">
      <c r="A1138" s="143">
        <v>324</v>
      </c>
    </row>
    <row r="1139" spans="1:1" x14ac:dyDescent="0.2">
      <c r="A1139" s="143">
        <v>340</v>
      </c>
    </row>
    <row r="1140" spans="1:1" x14ac:dyDescent="0.2">
      <c r="A1140" s="143">
        <v>314</v>
      </c>
    </row>
    <row r="1141" spans="1:1" x14ac:dyDescent="0.2">
      <c r="A1141" s="143">
        <v>2484</v>
      </c>
    </row>
    <row r="1142" spans="1:1" x14ac:dyDescent="0.2">
      <c r="A1142" s="143">
        <v>210</v>
      </c>
    </row>
    <row r="1143" spans="1:1" x14ac:dyDescent="0.2">
      <c r="A1143" s="143">
        <v>1180</v>
      </c>
    </row>
    <row r="1144" spans="1:1" x14ac:dyDescent="0.2">
      <c r="A1144" s="143">
        <v>495</v>
      </c>
    </row>
    <row r="1145" spans="1:1" x14ac:dyDescent="0.2">
      <c r="A1145" s="143">
        <v>341</v>
      </c>
    </row>
    <row r="1146" spans="1:1" x14ac:dyDescent="0.2">
      <c r="A1146" s="143">
        <v>712</v>
      </c>
    </row>
    <row r="1147" spans="1:1" x14ac:dyDescent="0.2">
      <c r="A1147" s="143">
        <v>891</v>
      </c>
    </row>
    <row r="1148" spans="1:1" x14ac:dyDescent="0.2">
      <c r="A1148" s="143">
        <v>259</v>
      </c>
    </row>
    <row r="1149" spans="1:1" x14ac:dyDescent="0.2">
      <c r="A1149" s="143">
        <v>330</v>
      </c>
    </row>
    <row r="1150" spans="1:1" x14ac:dyDescent="0.2">
      <c r="A1150" s="143">
        <v>343</v>
      </c>
    </row>
    <row r="1151" spans="1:1" x14ac:dyDescent="0.2">
      <c r="A1151" s="143">
        <v>242</v>
      </c>
    </row>
    <row r="1152" spans="1:1" x14ac:dyDescent="0.2">
      <c r="A1152" s="143">
        <v>1192</v>
      </c>
    </row>
    <row r="1153" spans="1:1" x14ac:dyDescent="0.2">
      <c r="A1153" s="143">
        <v>337</v>
      </c>
    </row>
    <row r="1154" spans="1:1" x14ac:dyDescent="0.2">
      <c r="A1154" s="143">
        <v>31</v>
      </c>
    </row>
    <row r="1155" spans="1:1" x14ac:dyDescent="0.2">
      <c r="A1155" s="143">
        <v>48</v>
      </c>
    </row>
    <row r="1156" spans="1:1" x14ac:dyDescent="0.2">
      <c r="A1156" s="143">
        <v>962</v>
      </c>
    </row>
    <row r="1157" spans="1:1" x14ac:dyDescent="0.2">
      <c r="A1157" s="143">
        <v>78</v>
      </c>
    </row>
    <row r="1158" spans="1:1" x14ac:dyDescent="0.2">
      <c r="A1158" s="143">
        <v>341</v>
      </c>
    </row>
    <row r="1159" spans="1:1" x14ac:dyDescent="0.2">
      <c r="A1159" s="143">
        <v>966</v>
      </c>
    </row>
    <row r="1160" spans="1:1" x14ac:dyDescent="0.2">
      <c r="A1160" s="143">
        <v>259</v>
      </c>
    </row>
    <row r="1161" spans="1:1" x14ac:dyDescent="0.2">
      <c r="A1161" s="143">
        <v>301</v>
      </c>
    </row>
    <row r="1162" spans="1:1" x14ac:dyDescent="0.2">
      <c r="A1162" s="143">
        <v>264</v>
      </c>
    </row>
    <row r="1163" spans="1:1" x14ac:dyDescent="0.2">
      <c r="A1163" s="143">
        <v>52</v>
      </c>
    </row>
    <row r="1164" spans="1:1" x14ac:dyDescent="0.2">
      <c r="A1164" s="143">
        <v>877</v>
      </c>
    </row>
    <row r="1165" spans="1:1" x14ac:dyDescent="0.2">
      <c r="A1165" s="143">
        <v>199</v>
      </c>
    </row>
    <row r="1166" spans="1:1" x14ac:dyDescent="0.2">
      <c r="A1166" s="143">
        <v>258</v>
      </c>
    </row>
    <row r="1167" spans="1:1" x14ac:dyDescent="0.2">
      <c r="A1167" s="143">
        <v>225</v>
      </c>
    </row>
    <row r="1168" spans="1:1" x14ac:dyDescent="0.2">
      <c r="A1168" s="143">
        <v>1795</v>
      </c>
    </row>
    <row r="1169" spans="1:1" x14ac:dyDescent="0.2">
      <c r="A1169" s="143">
        <v>348</v>
      </c>
    </row>
    <row r="1170" spans="1:1" x14ac:dyDescent="0.2">
      <c r="A1170" s="143">
        <v>59</v>
      </c>
    </row>
    <row r="1171" spans="1:1" x14ac:dyDescent="0.2">
      <c r="A1171" s="143">
        <v>279</v>
      </c>
    </row>
    <row r="1172" spans="1:1" x14ac:dyDescent="0.2">
      <c r="A1172" s="143">
        <v>327</v>
      </c>
    </row>
    <row r="1173" spans="1:1" x14ac:dyDescent="0.2">
      <c r="A1173" s="143">
        <v>919</v>
      </c>
    </row>
    <row r="1174" spans="1:1" x14ac:dyDescent="0.2">
      <c r="A1174" s="143">
        <v>94</v>
      </c>
    </row>
    <row r="1175" spans="1:1" x14ac:dyDescent="0.2">
      <c r="A1175" s="143">
        <v>225</v>
      </c>
    </row>
    <row r="1176" spans="1:1" x14ac:dyDescent="0.2">
      <c r="A1176" s="143">
        <v>979</v>
      </c>
    </row>
    <row r="1177" spans="1:1" x14ac:dyDescent="0.2">
      <c r="A1177" s="143">
        <v>22</v>
      </c>
    </row>
    <row r="1178" spans="1:1" x14ac:dyDescent="0.2">
      <c r="A1178" s="143">
        <v>830</v>
      </c>
    </row>
    <row r="1179" spans="1:1" x14ac:dyDescent="0.2">
      <c r="A1179" s="143">
        <v>69</v>
      </c>
    </row>
    <row r="1180" spans="1:1" x14ac:dyDescent="0.2">
      <c r="A1180" s="143">
        <v>314</v>
      </c>
    </row>
    <row r="1181" spans="1:1" x14ac:dyDescent="0.2">
      <c r="A1181" s="143">
        <v>771</v>
      </c>
    </row>
    <row r="1182" spans="1:1" x14ac:dyDescent="0.2">
      <c r="A1182" s="143">
        <v>332</v>
      </c>
    </row>
    <row r="1183" spans="1:1" x14ac:dyDescent="0.2">
      <c r="A1183" s="143">
        <v>771</v>
      </c>
    </row>
    <row r="1184" spans="1:1" x14ac:dyDescent="0.2">
      <c r="A1184" s="143">
        <v>93</v>
      </c>
    </row>
    <row r="1185" spans="1:1" x14ac:dyDescent="0.2">
      <c r="A1185" s="143">
        <v>373</v>
      </c>
    </row>
    <row r="1186" spans="1:1" x14ac:dyDescent="0.2">
      <c r="A1186" s="143">
        <v>688</v>
      </c>
    </row>
    <row r="1187" spans="1:1" x14ac:dyDescent="0.2">
      <c r="A1187" s="143">
        <v>863</v>
      </c>
    </row>
    <row r="1188" spans="1:1" x14ac:dyDescent="0.2">
      <c r="A1188" s="143">
        <v>316</v>
      </c>
    </row>
    <row r="1189" spans="1:1" x14ac:dyDescent="0.2">
      <c r="A1189" s="143">
        <v>960</v>
      </c>
    </row>
    <row r="1190" spans="1:1" x14ac:dyDescent="0.2">
      <c r="A1190" s="143">
        <v>259</v>
      </c>
    </row>
    <row r="1191" spans="1:1" x14ac:dyDescent="0.2">
      <c r="A1191" s="143">
        <v>507</v>
      </c>
    </row>
    <row r="1192" spans="1:1" x14ac:dyDescent="0.2">
      <c r="A1192" s="143">
        <v>270</v>
      </c>
    </row>
    <row r="1193" spans="1:1" x14ac:dyDescent="0.2">
      <c r="A1193" s="143">
        <v>75</v>
      </c>
    </row>
    <row r="1194" spans="1:1" x14ac:dyDescent="0.2">
      <c r="A1194" s="143">
        <v>305</v>
      </c>
    </row>
    <row r="1195" spans="1:1" x14ac:dyDescent="0.2">
      <c r="A1195" s="143">
        <v>270</v>
      </c>
    </row>
    <row r="1196" spans="1:1" x14ac:dyDescent="0.2">
      <c r="A1196" s="143">
        <v>181</v>
      </c>
    </row>
    <row r="1197" spans="1:1" x14ac:dyDescent="0.2">
      <c r="A1197" s="143">
        <v>50</v>
      </c>
    </row>
    <row r="1198" spans="1:1" x14ac:dyDescent="0.2">
      <c r="A1198" s="143">
        <v>1601</v>
      </c>
    </row>
    <row r="1199" spans="1:1" x14ac:dyDescent="0.2">
      <c r="A1199" s="143">
        <v>878</v>
      </c>
    </row>
    <row r="1200" spans="1:1" x14ac:dyDescent="0.2">
      <c r="A1200" s="143">
        <v>317</v>
      </c>
    </row>
    <row r="1201" spans="1:1" x14ac:dyDescent="0.2">
      <c r="A1201" s="143">
        <v>900</v>
      </c>
    </row>
    <row r="1202" spans="1:1" x14ac:dyDescent="0.2">
      <c r="A1202" s="143">
        <v>359</v>
      </c>
    </row>
    <row r="1203" spans="1:1" x14ac:dyDescent="0.2">
      <c r="A1203" s="143">
        <v>306</v>
      </c>
    </row>
    <row r="1204" spans="1:1" x14ac:dyDescent="0.2">
      <c r="A1204" s="143">
        <v>55</v>
      </c>
    </row>
    <row r="1205" spans="1:1" x14ac:dyDescent="0.2">
      <c r="A1205" s="143">
        <v>545</v>
      </c>
    </row>
    <row r="1206" spans="1:1" x14ac:dyDescent="0.2">
      <c r="A1206" s="143">
        <v>95</v>
      </c>
    </row>
    <row r="1207" spans="1:1" x14ac:dyDescent="0.2">
      <c r="A1207" s="143">
        <v>37</v>
      </c>
    </row>
    <row r="1208" spans="1:1" x14ac:dyDescent="0.2">
      <c r="A1208" s="143">
        <v>116</v>
      </c>
    </row>
    <row r="1209" spans="1:1" x14ac:dyDescent="0.2">
      <c r="A1209" s="143">
        <v>391</v>
      </c>
    </row>
    <row r="1210" spans="1:1" x14ac:dyDescent="0.2">
      <c r="A1210" s="143">
        <v>660</v>
      </c>
    </row>
    <row r="1211" spans="1:1" x14ac:dyDescent="0.2">
      <c r="A1211" s="143">
        <v>21</v>
      </c>
    </row>
    <row r="1212" spans="1:1" x14ac:dyDescent="0.2">
      <c r="A1212" s="143">
        <v>333</v>
      </c>
    </row>
    <row r="1213" spans="1:1" x14ac:dyDescent="0.2">
      <c r="A1213" s="143">
        <v>167</v>
      </c>
    </row>
    <row r="1214" spans="1:1" x14ac:dyDescent="0.2">
      <c r="A1214" s="143">
        <v>301</v>
      </c>
    </row>
    <row r="1215" spans="1:1" x14ac:dyDescent="0.2">
      <c r="A1215" s="143">
        <v>266</v>
      </c>
    </row>
    <row r="1216" spans="1:1" x14ac:dyDescent="0.2">
      <c r="A1216" s="143">
        <v>303</v>
      </c>
    </row>
    <row r="1217" spans="1:1" x14ac:dyDescent="0.2">
      <c r="A1217" s="143">
        <v>524</v>
      </c>
    </row>
    <row r="1218" spans="1:1" x14ac:dyDescent="0.2">
      <c r="A1218" s="143">
        <v>305</v>
      </c>
    </row>
    <row r="1219" spans="1:1" x14ac:dyDescent="0.2">
      <c r="A1219" s="143">
        <v>380</v>
      </c>
    </row>
    <row r="1220" spans="1:1" x14ac:dyDescent="0.2">
      <c r="A1220" s="143">
        <v>58</v>
      </c>
    </row>
    <row r="1221" spans="1:1" x14ac:dyDescent="0.2">
      <c r="A1221" s="143">
        <v>1322</v>
      </c>
    </row>
    <row r="1222" spans="1:1" x14ac:dyDescent="0.2">
      <c r="A1222" s="143">
        <v>398</v>
      </c>
    </row>
    <row r="1223" spans="1:1" x14ac:dyDescent="0.2">
      <c r="A1223" s="143">
        <v>227</v>
      </c>
    </row>
    <row r="1224" spans="1:1" x14ac:dyDescent="0.2">
      <c r="A1224" s="143">
        <v>929</v>
      </c>
    </row>
    <row r="1225" spans="1:1" x14ac:dyDescent="0.2">
      <c r="A1225" s="143">
        <v>1142</v>
      </c>
    </row>
    <row r="1226" spans="1:1" x14ac:dyDescent="0.2">
      <c r="A1226" s="143">
        <v>351</v>
      </c>
    </row>
    <row r="1227" spans="1:1" x14ac:dyDescent="0.2">
      <c r="A1227" s="143">
        <v>302</v>
      </c>
    </row>
    <row r="1228" spans="1:1" x14ac:dyDescent="0.2">
      <c r="A1228" s="143">
        <v>1017</v>
      </c>
    </row>
    <row r="1229" spans="1:1" x14ac:dyDescent="0.2">
      <c r="A1229" s="143">
        <v>437</v>
      </c>
    </row>
    <row r="1230" spans="1:1" x14ac:dyDescent="0.2">
      <c r="A1230" s="143">
        <v>354</v>
      </c>
    </row>
    <row r="1231" spans="1:1" x14ac:dyDescent="0.2">
      <c r="A1231" s="143">
        <v>314</v>
      </c>
    </row>
    <row r="1232" spans="1:1" x14ac:dyDescent="0.2">
      <c r="A1232" s="143">
        <v>146</v>
      </c>
    </row>
    <row r="1233" spans="1:1" x14ac:dyDescent="0.2">
      <c r="A1233" s="143">
        <v>377</v>
      </c>
    </row>
    <row r="1234" spans="1:1" x14ac:dyDescent="0.2">
      <c r="A1234" s="143">
        <v>760</v>
      </c>
    </row>
    <row r="1235" spans="1:1" x14ac:dyDescent="0.2">
      <c r="A1235" s="143">
        <v>330</v>
      </c>
    </row>
    <row r="1236" spans="1:1" x14ac:dyDescent="0.2">
      <c r="A1236" s="143">
        <v>324</v>
      </c>
    </row>
    <row r="1237" spans="1:1" x14ac:dyDescent="0.2">
      <c r="A1237" s="143">
        <v>100</v>
      </c>
    </row>
    <row r="1238" spans="1:1" x14ac:dyDescent="0.2">
      <c r="A1238" s="143">
        <v>221</v>
      </c>
    </row>
    <row r="1239" spans="1:1" x14ac:dyDescent="0.2">
      <c r="A1239" s="143">
        <v>137</v>
      </c>
    </row>
    <row r="1240" spans="1:1" x14ac:dyDescent="0.2">
      <c r="A1240" s="143">
        <v>318</v>
      </c>
    </row>
    <row r="1241" spans="1:1" x14ac:dyDescent="0.2">
      <c r="A1241" s="143">
        <v>315</v>
      </c>
    </row>
    <row r="1242" spans="1:1" x14ac:dyDescent="0.2">
      <c r="A1242" s="143">
        <v>80</v>
      </c>
    </row>
    <row r="1243" spans="1:1" x14ac:dyDescent="0.2">
      <c r="A1243" s="143">
        <v>810</v>
      </c>
    </row>
    <row r="1244" spans="1:1" x14ac:dyDescent="0.2">
      <c r="A1244" s="143">
        <v>36</v>
      </c>
    </row>
    <row r="1245" spans="1:1" x14ac:dyDescent="0.2">
      <c r="A1245" s="143">
        <v>87</v>
      </c>
    </row>
    <row r="1246" spans="1:1" x14ac:dyDescent="0.2">
      <c r="A1246" s="143">
        <v>2</v>
      </c>
    </row>
    <row r="1247" spans="1:1" x14ac:dyDescent="0.2">
      <c r="A1247" s="143">
        <v>995</v>
      </c>
    </row>
    <row r="1248" spans="1:1" x14ac:dyDescent="0.2">
      <c r="A1248" s="143">
        <v>948</v>
      </c>
    </row>
    <row r="1249" spans="1:1" x14ac:dyDescent="0.2">
      <c r="A1249" s="143">
        <v>398</v>
      </c>
    </row>
    <row r="1250" spans="1:1" x14ac:dyDescent="0.2">
      <c r="A1250" s="143">
        <v>82</v>
      </c>
    </row>
    <row r="1251" spans="1:1" x14ac:dyDescent="0.2">
      <c r="A1251" s="143">
        <v>732</v>
      </c>
    </row>
    <row r="1252" spans="1:1" x14ac:dyDescent="0.2">
      <c r="A1252" s="143">
        <v>341</v>
      </c>
    </row>
    <row r="1253" spans="1:1" x14ac:dyDescent="0.2">
      <c r="A1253" s="143">
        <v>247</v>
      </c>
    </row>
    <row r="1254" spans="1:1" x14ac:dyDescent="0.2">
      <c r="A1254" s="143">
        <v>1330</v>
      </c>
    </row>
    <row r="1255" spans="1:1" x14ac:dyDescent="0.2">
      <c r="A1255" s="143">
        <v>74</v>
      </c>
    </row>
    <row r="1256" spans="1:1" x14ac:dyDescent="0.2">
      <c r="A1256" s="143">
        <v>587</v>
      </c>
    </row>
    <row r="1257" spans="1:1" x14ac:dyDescent="0.2">
      <c r="A1257" s="143">
        <v>482</v>
      </c>
    </row>
    <row r="1258" spans="1:1" x14ac:dyDescent="0.2">
      <c r="A1258" s="143">
        <v>335</v>
      </c>
    </row>
    <row r="1259" spans="1:1" x14ac:dyDescent="0.2">
      <c r="A1259" s="143">
        <v>435</v>
      </c>
    </row>
    <row r="1260" spans="1:1" x14ac:dyDescent="0.2">
      <c r="A1260" s="143">
        <v>42</v>
      </c>
    </row>
    <row r="1261" spans="1:1" x14ac:dyDescent="0.2">
      <c r="A1261" s="143">
        <v>275</v>
      </c>
    </row>
    <row r="1262" spans="1:1" x14ac:dyDescent="0.2">
      <c r="A1262" s="143">
        <v>28</v>
      </c>
    </row>
    <row r="1263" spans="1:1" x14ac:dyDescent="0.2">
      <c r="A1263" s="143">
        <v>322</v>
      </c>
    </row>
    <row r="1264" spans="1:1" x14ac:dyDescent="0.2">
      <c r="A1264" s="143">
        <v>437</v>
      </c>
    </row>
    <row r="1265" spans="1:1" x14ac:dyDescent="0.2">
      <c r="A1265" s="143">
        <v>416</v>
      </c>
    </row>
    <row r="1266" spans="1:1" x14ac:dyDescent="0.2">
      <c r="A1266" s="143">
        <v>349</v>
      </c>
    </row>
    <row r="1267" spans="1:1" x14ac:dyDescent="0.2">
      <c r="A1267" s="143">
        <v>361</v>
      </c>
    </row>
    <row r="1268" spans="1:1" x14ac:dyDescent="0.2">
      <c r="A1268" s="143">
        <v>61</v>
      </c>
    </row>
    <row r="1269" spans="1:1" x14ac:dyDescent="0.2">
      <c r="A1269" s="143">
        <v>322</v>
      </c>
    </row>
    <row r="1270" spans="1:1" x14ac:dyDescent="0.2">
      <c r="A1270" s="143">
        <v>327</v>
      </c>
    </row>
    <row r="1271" spans="1:1" x14ac:dyDescent="0.2">
      <c r="A1271" s="143">
        <v>898</v>
      </c>
    </row>
    <row r="1272" spans="1:1" x14ac:dyDescent="0.2">
      <c r="A1272" s="143">
        <v>1846</v>
      </c>
    </row>
    <row r="1273" spans="1:1" x14ac:dyDescent="0.2">
      <c r="A1273" s="143">
        <v>383</v>
      </c>
    </row>
    <row r="1274" spans="1:1" x14ac:dyDescent="0.2">
      <c r="A1274" s="143">
        <v>6</v>
      </c>
    </row>
    <row r="1275" spans="1:1" x14ac:dyDescent="0.2">
      <c r="A1275" s="143">
        <v>304</v>
      </c>
    </row>
    <row r="1276" spans="1:1" x14ac:dyDescent="0.2">
      <c r="A1276" s="143">
        <v>906</v>
      </c>
    </row>
    <row r="1277" spans="1:1" x14ac:dyDescent="0.2">
      <c r="A1277" s="143">
        <v>345</v>
      </c>
    </row>
    <row r="1278" spans="1:1" x14ac:dyDescent="0.2">
      <c r="A1278" s="143">
        <v>46</v>
      </c>
    </row>
    <row r="1279" spans="1:1" x14ac:dyDescent="0.2">
      <c r="A1279" s="143">
        <v>945</v>
      </c>
    </row>
    <row r="1280" spans="1:1" x14ac:dyDescent="0.2">
      <c r="A1280" s="143">
        <v>429</v>
      </c>
    </row>
    <row r="1281" spans="1:1" x14ac:dyDescent="0.2">
      <c r="A1281" s="143">
        <v>311</v>
      </c>
    </row>
    <row r="1282" spans="1:1" x14ac:dyDescent="0.2">
      <c r="A1282" s="143">
        <v>2119</v>
      </c>
    </row>
    <row r="1283" spans="1:1" x14ac:dyDescent="0.2">
      <c r="A1283" s="143">
        <v>359</v>
      </c>
    </row>
    <row r="1284" spans="1:1" x14ac:dyDescent="0.2">
      <c r="A1284" s="143">
        <v>760</v>
      </c>
    </row>
    <row r="1285" spans="1:1" x14ac:dyDescent="0.2">
      <c r="A1285" s="143">
        <v>330</v>
      </c>
    </row>
    <row r="1286" spans="1:1" x14ac:dyDescent="0.2">
      <c r="A1286" s="143">
        <v>875</v>
      </c>
    </row>
    <row r="1287" spans="1:1" x14ac:dyDescent="0.2">
      <c r="A1287" s="143">
        <v>392</v>
      </c>
    </row>
    <row r="1288" spans="1:1" x14ac:dyDescent="0.2">
      <c r="A1288" s="143">
        <v>11</v>
      </c>
    </row>
    <row r="1289" spans="1:1" x14ac:dyDescent="0.2">
      <c r="A1289" s="143">
        <v>711</v>
      </c>
    </row>
    <row r="1290" spans="1:1" x14ac:dyDescent="0.2">
      <c r="A1290" s="143">
        <v>280</v>
      </c>
    </row>
    <row r="1291" spans="1:1" x14ac:dyDescent="0.2">
      <c r="A1291" s="143">
        <v>261</v>
      </c>
    </row>
    <row r="1292" spans="1:1" x14ac:dyDescent="0.2">
      <c r="A1292" s="143">
        <v>780</v>
      </c>
    </row>
    <row r="1293" spans="1:1" x14ac:dyDescent="0.2">
      <c r="A1293" s="143">
        <v>2027</v>
      </c>
    </row>
    <row r="1294" spans="1:1" x14ac:dyDescent="0.2">
      <c r="A1294" s="143">
        <v>391</v>
      </c>
    </row>
    <row r="1295" spans="1:1" x14ac:dyDescent="0.2">
      <c r="A1295" s="143">
        <v>314</v>
      </c>
    </row>
    <row r="1296" spans="1:1" x14ac:dyDescent="0.2">
      <c r="A1296" s="143">
        <v>74</v>
      </c>
    </row>
    <row r="1297" spans="1:1" x14ac:dyDescent="0.2">
      <c r="A1297" s="143">
        <v>282</v>
      </c>
    </row>
    <row r="1298" spans="1:1" x14ac:dyDescent="0.2">
      <c r="A1298" s="143">
        <v>300</v>
      </c>
    </row>
    <row r="1299" spans="1:1" x14ac:dyDescent="0.2">
      <c r="A1299" s="143">
        <v>10</v>
      </c>
    </row>
    <row r="1300" spans="1:1" x14ac:dyDescent="0.2">
      <c r="A1300" s="143">
        <v>85</v>
      </c>
    </row>
    <row r="1301" spans="1:1" x14ac:dyDescent="0.2">
      <c r="A1301" s="143">
        <v>364</v>
      </c>
    </row>
    <row r="1302" spans="1:1" x14ac:dyDescent="0.2">
      <c r="A1302" s="143">
        <v>309</v>
      </c>
    </row>
    <row r="1303" spans="1:1" x14ac:dyDescent="0.2">
      <c r="A1303" s="143">
        <v>330</v>
      </c>
    </row>
    <row r="1304" spans="1:1" x14ac:dyDescent="0.2">
      <c r="A1304" s="143">
        <v>869</v>
      </c>
    </row>
    <row r="1305" spans="1:1" x14ac:dyDescent="0.2">
      <c r="A1305" s="143">
        <v>95</v>
      </c>
    </row>
    <row r="1306" spans="1:1" x14ac:dyDescent="0.2">
      <c r="A1306" s="143">
        <v>13</v>
      </c>
    </row>
    <row r="1307" spans="1:1" x14ac:dyDescent="0.2">
      <c r="A1307" s="143">
        <v>1155</v>
      </c>
    </row>
    <row r="1308" spans="1:1" x14ac:dyDescent="0.2">
      <c r="A1308" s="143">
        <v>324</v>
      </c>
    </row>
    <row r="1309" spans="1:1" x14ac:dyDescent="0.2">
      <c r="A1309" s="143">
        <v>376</v>
      </c>
    </row>
    <row r="1310" spans="1:1" x14ac:dyDescent="0.2">
      <c r="A1310" s="143">
        <v>408</v>
      </c>
    </row>
    <row r="1311" spans="1:1" x14ac:dyDescent="0.2">
      <c r="A1311" s="143">
        <v>348</v>
      </c>
    </row>
    <row r="1312" spans="1:1" x14ac:dyDescent="0.2">
      <c r="A1312" s="143">
        <v>300</v>
      </c>
    </row>
    <row r="1313" spans="1:1" x14ac:dyDescent="0.2">
      <c r="A1313" s="143">
        <v>955</v>
      </c>
    </row>
    <row r="1314" spans="1:1" x14ac:dyDescent="0.2">
      <c r="A1314" s="143">
        <v>62</v>
      </c>
    </row>
    <row r="1315" spans="1:1" x14ac:dyDescent="0.2">
      <c r="A1315" s="143">
        <v>865</v>
      </c>
    </row>
    <row r="1316" spans="1:1" x14ac:dyDescent="0.2">
      <c r="A1316" s="143">
        <v>371</v>
      </c>
    </row>
    <row r="1317" spans="1:1" x14ac:dyDescent="0.2">
      <c r="A1317" s="143">
        <v>922</v>
      </c>
    </row>
    <row r="1318" spans="1:1" x14ac:dyDescent="0.2">
      <c r="A1318" s="143">
        <v>51</v>
      </c>
    </row>
    <row r="1319" spans="1:1" x14ac:dyDescent="0.2">
      <c r="A1319" s="143">
        <v>315</v>
      </c>
    </row>
    <row r="1320" spans="1:1" x14ac:dyDescent="0.2">
      <c r="A1320" s="143">
        <v>298</v>
      </c>
    </row>
    <row r="1321" spans="1:1" x14ac:dyDescent="0.2">
      <c r="A1321" s="143">
        <v>337</v>
      </c>
    </row>
    <row r="1322" spans="1:1" x14ac:dyDescent="0.2">
      <c r="A1322" s="143">
        <v>216</v>
      </c>
    </row>
    <row r="1323" spans="1:1" x14ac:dyDescent="0.2">
      <c r="A1323" s="143">
        <v>351</v>
      </c>
    </row>
    <row r="1324" spans="1:1" x14ac:dyDescent="0.2">
      <c r="A1324" s="143">
        <v>307</v>
      </c>
    </row>
    <row r="1325" spans="1:1" x14ac:dyDescent="0.2">
      <c r="A1325" s="143">
        <v>2053</v>
      </c>
    </row>
    <row r="1326" spans="1:1" x14ac:dyDescent="0.2">
      <c r="A1326" s="143">
        <v>4273</v>
      </c>
    </row>
    <row r="1327" spans="1:1" x14ac:dyDescent="0.2">
      <c r="A1327" s="143">
        <v>22</v>
      </c>
    </row>
    <row r="1328" spans="1:1" x14ac:dyDescent="0.2">
      <c r="A1328" s="143">
        <v>233</v>
      </c>
    </row>
    <row r="1329" spans="1:1" x14ac:dyDescent="0.2">
      <c r="A1329" s="143">
        <v>199</v>
      </c>
    </row>
    <row r="1330" spans="1:1" x14ac:dyDescent="0.2">
      <c r="A1330" s="143">
        <v>996</v>
      </c>
    </row>
    <row r="1331" spans="1:1" x14ac:dyDescent="0.2">
      <c r="A1331" s="143">
        <v>53</v>
      </c>
    </row>
    <row r="1332" spans="1:1" x14ac:dyDescent="0.2">
      <c r="A1332" s="143">
        <v>28</v>
      </c>
    </row>
    <row r="1333" spans="1:1" x14ac:dyDescent="0.2">
      <c r="A1333" s="143">
        <v>775</v>
      </c>
    </row>
    <row r="1334" spans="1:1" x14ac:dyDescent="0.2">
      <c r="A1334" s="143">
        <v>378</v>
      </c>
    </row>
    <row r="1335" spans="1:1" x14ac:dyDescent="0.2">
      <c r="A1335" s="143">
        <v>875</v>
      </c>
    </row>
    <row r="1336" spans="1:1" x14ac:dyDescent="0.2">
      <c r="A1336" s="143">
        <v>254</v>
      </c>
    </row>
    <row r="1337" spans="1:1" x14ac:dyDescent="0.2">
      <c r="A1337" s="143">
        <v>80</v>
      </c>
    </row>
    <row r="1338" spans="1:1" x14ac:dyDescent="0.2">
      <c r="A1338" s="143">
        <v>82</v>
      </c>
    </row>
    <row r="1339" spans="1:1" x14ac:dyDescent="0.2">
      <c r="A1339" s="143">
        <v>261</v>
      </c>
    </row>
    <row r="1340" spans="1:1" x14ac:dyDescent="0.2">
      <c r="A1340" s="143">
        <v>957</v>
      </c>
    </row>
    <row r="1341" spans="1:1" x14ac:dyDescent="0.2">
      <c r="A1341" s="143">
        <v>326</v>
      </c>
    </row>
    <row r="1342" spans="1:1" x14ac:dyDescent="0.2">
      <c r="A1342" s="143">
        <v>327</v>
      </c>
    </row>
    <row r="1343" spans="1:1" x14ac:dyDescent="0.2">
      <c r="A1343" s="143">
        <v>354</v>
      </c>
    </row>
    <row r="1344" spans="1:1" x14ac:dyDescent="0.2">
      <c r="A1344" s="143">
        <v>91</v>
      </c>
    </row>
    <row r="1345" spans="1:1" x14ac:dyDescent="0.2">
      <c r="A1345" s="143">
        <v>288</v>
      </c>
    </row>
    <row r="1346" spans="1:1" x14ac:dyDescent="0.2">
      <c r="A1346" s="143">
        <v>391</v>
      </c>
    </row>
    <row r="1347" spans="1:1" x14ac:dyDescent="0.2">
      <c r="A1347" s="143">
        <v>1369</v>
      </c>
    </row>
    <row r="1348" spans="1:1" x14ac:dyDescent="0.2">
      <c r="A1348" s="143">
        <v>82</v>
      </c>
    </row>
    <row r="1349" spans="1:1" x14ac:dyDescent="0.2">
      <c r="A1349" s="143">
        <v>859</v>
      </c>
    </row>
    <row r="1350" spans="1:1" x14ac:dyDescent="0.2">
      <c r="A1350" s="143">
        <v>14</v>
      </c>
    </row>
    <row r="1351" spans="1:1" x14ac:dyDescent="0.2">
      <c r="A1351" s="143">
        <v>446</v>
      </c>
    </row>
    <row r="1352" spans="1:1" x14ac:dyDescent="0.2">
      <c r="A1352" s="143">
        <v>976</v>
      </c>
    </row>
    <row r="1353" spans="1:1" x14ac:dyDescent="0.2">
      <c r="A1353" s="143">
        <v>551</v>
      </c>
    </row>
    <row r="1354" spans="1:1" x14ac:dyDescent="0.2">
      <c r="A1354" s="143">
        <v>349</v>
      </c>
    </row>
    <row r="1355" spans="1:1" x14ac:dyDescent="0.2">
      <c r="A1355" s="143">
        <v>53</v>
      </c>
    </row>
    <row r="1356" spans="1:1" x14ac:dyDescent="0.2">
      <c r="A1356" s="143">
        <v>195</v>
      </c>
    </row>
    <row r="1357" spans="1:1" x14ac:dyDescent="0.2">
      <c r="A1357" s="143">
        <v>243</v>
      </c>
    </row>
    <row r="1358" spans="1:1" x14ac:dyDescent="0.2">
      <c r="A1358" s="143">
        <v>253</v>
      </c>
    </row>
    <row r="1359" spans="1:1" x14ac:dyDescent="0.2">
      <c r="A1359" s="143">
        <v>50</v>
      </c>
    </row>
    <row r="1360" spans="1:1" x14ac:dyDescent="0.2">
      <c r="A1360" s="143">
        <v>72</v>
      </c>
    </row>
    <row r="1361" spans="1:1" x14ac:dyDescent="0.2">
      <c r="A1361" s="143">
        <v>325</v>
      </c>
    </row>
    <row r="1362" spans="1:1" x14ac:dyDescent="0.2">
      <c r="A1362" s="143">
        <v>762</v>
      </c>
    </row>
    <row r="1363" spans="1:1" x14ac:dyDescent="0.2">
      <c r="A1363" s="143">
        <v>296</v>
      </c>
    </row>
    <row r="1364" spans="1:1" x14ac:dyDescent="0.2">
      <c r="A1364" s="143">
        <v>336</v>
      </c>
    </row>
    <row r="1365" spans="1:1" x14ac:dyDescent="0.2">
      <c r="A1365" s="143">
        <v>179</v>
      </c>
    </row>
    <row r="1366" spans="1:1" x14ac:dyDescent="0.2">
      <c r="A1366" s="143">
        <v>83</v>
      </c>
    </row>
    <row r="1367" spans="1:1" x14ac:dyDescent="0.2">
      <c r="A1367" s="143">
        <v>299</v>
      </c>
    </row>
    <row r="1368" spans="1:1" x14ac:dyDescent="0.2">
      <c r="A1368" s="143">
        <v>160</v>
      </c>
    </row>
    <row r="1369" spans="1:1" x14ac:dyDescent="0.2">
      <c r="A1369" s="143">
        <v>80</v>
      </c>
    </row>
    <row r="1370" spans="1:1" x14ac:dyDescent="0.2">
      <c r="A1370" s="143">
        <v>311</v>
      </c>
    </row>
    <row r="1371" spans="1:1" x14ac:dyDescent="0.2">
      <c r="A1371" s="143">
        <v>83</v>
      </c>
    </row>
    <row r="1372" spans="1:1" x14ac:dyDescent="0.2">
      <c r="A1372" s="143">
        <v>988</v>
      </c>
    </row>
    <row r="1373" spans="1:1" x14ac:dyDescent="0.2">
      <c r="A1373" s="143">
        <v>338</v>
      </c>
    </row>
    <row r="1374" spans="1:1" x14ac:dyDescent="0.2">
      <c r="A1374" s="143">
        <v>816</v>
      </c>
    </row>
    <row r="1375" spans="1:1" x14ac:dyDescent="0.2">
      <c r="A1375" s="143">
        <v>377</v>
      </c>
    </row>
    <row r="1376" spans="1:1" x14ac:dyDescent="0.2">
      <c r="A1376" s="143">
        <v>516</v>
      </c>
    </row>
    <row r="1377" spans="1:1" x14ac:dyDescent="0.2">
      <c r="A1377" s="143">
        <v>246</v>
      </c>
    </row>
    <row r="1378" spans="1:1" x14ac:dyDescent="0.2">
      <c r="A1378" s="143">
        <v>256</v>
      </c>
    </row>
    <row r="1379" spans="1:1" x14ac:dyDescent="0.2">
      <c r="A1379" s="143">
        <v>349</v>
      </c>
    </row>
    <row r="1380" spans="1:1" x14ac:dyDescent="0.2">
      <c r="A1380" s="143">
        <v>385</v>
      </c>
    </row>
    <row r="1381" spans="1:1" x14ac:dyDescent="0.2">
      <c r="A1381" s="143">
        <v>1854</v>
      </c>
    </row>
    <row r="1382" spans="1:1" x14ac:dyDescent="0.2">
      <c r="A1382" s="143">
        <v>985</v>
      </c>
    </row>
    <row r="1383" spans="1:1" x14ac:dyDescent="0.2">
      <c r="A1383" s="143">
        <v>331</v>
      </c>
    </row>
    <row r="1384" spans="1:1" x14ac:dyDescent="0.2">
      <c r="A1384" s="143">
        <v>327</v>
      </c>
    </row>
    <row r="1385" spans="1:1" x14ac:dyDescent="0.2">
      <c r="A1385" s="143">
        <v>861</v>
      </c>
    </row>
    <row r="1386" spans="1:1" x14ac:dyDescent="0.2">
      <c r="A1386" s="143">
        <v>1467</v>
      </c>
    </row>
    <row r="1387" spans="1:1" x14ac:dyDescent="0.2">
      <c r="A1387" s="143">
        <v>939</v>
      </c>
    </row>
    <row r="1388" spans="1:1" x14ac:dyDescent="0.2">
      <c r="A1388" s="143">
        <v>178</v>
      </c>
    </row>
    <row r="1389" spans="1:1" x14ac:dyDescent="0.2">
      <c r="A1389" s="143">
        <v>328</v>
      </c>
    </row>
    <row r="1390" spans="1:1" x14ac:dyDescent="0.2">
      <c r="A1390" s="143">
        <v>934</v>
      </c>
    </row>
    <row r="1391" spans="1:1" x14ac:dyDescent="0.2">
      <c r="A1391" s="143">
        <v>394</v>
      </c>
    </row>
    <row r="1392" spans="1:1" x14ac:dyDescent="0.2">
      <c r="A1392" s="143">
        <v>311</v>
      </c>
    </row>
    <row r="1393" spans="1:1" x14ac:dyDescent="0.2">
      <c r="A1393" s="143">
        <v>384</v>
      </c>
    </row>
    <row r="1394" spans="1:1" x14ac:dyDescent="0.2">
      <c r="A1394" s="143">
        <v>60</v>
      </c>
    </row>
    <row r="1395" spans="1:1" x14ac:dyDescent="0.2">
      <c r="A1395" s="143">
        <v>277</v>
      </c>
    </row>
    <row r="1396" spans="1:1" x14ac:dyDescent="0.2">
      <c r="A1396" s="143">
        <v>301</v>
      </c>
    </row>
    <row r="1397" spans="1:1" x14ac:dyDescent="0.2">
      <c r="A1397" s="143">
        <v>991</v>
      </c>
    </row>
    <row r="1398" spans="1:1" x14ac:dyDescent="0.2">
      <c r="A1398" s="143">
        <v>76</v>
      </c>
    </row>
    <row r="1399" spans="1:1" x14ac:dyDescent="0.2">
      <c r="A1399" s="143">
        <v>1701</v>
      </c>
    </row>
    <row r="1400" spans="1:1" x14ac:dyDescent="0.2">
      <c r="A1400" s="143">
        <v>29</v>
      </c>
    </row>
    <row r="1401" spans="1:1" x14ac:dyDescent="0.2">
      <c r="A1401" s="143">
        <v>25</v>
      </c>
    </row>
    <row r="1402" spans="1:1" x14ac:dyDescent="0.2">
      <c r="A1402" s="143">
        <v>260</v>
      </c>
    </row>
    <row r="1403" spans="1:1" x14ac:dyDescent="0.2">
      <c r="A1403" s="143">
        <v>362</v>
      </c>
    </row>
    <row r="1404" spans="1:1" x14ac:dyDescent="0.2">
      <c r="A1404" s="143">
        <v>401</v>
      </c>
    </row>
    <row r="1405" spans="1:1" x14ac:dyDescent="0.2">
      <c r="A1405" s="143">
        <v>257</v>
      </c>
    </row>
    <row r="1406" spans="1:1" x14ac:dyDescent="0.2">
      <c r="A1406" s="143">
        <v>341</v>
      </c>
    </row>
    <row r="1407" spans="1:1" x14ac:dyDescent="0.2">
      <c r="A1407" s="143">
        <v>842</v>
      </c>
    </row>
    <row r="1408" spans="1:1" x14ac:dyDescent="0.2">
      <c r="A1408" s="143">
        <v>306</v>
      </c>
    </row>
    <row r="1409" spans="1:1" x14ac:dyDescent="0.2">
      <c r="A1409" s="143">
        <v>64</v>
      </c>
    </row>
    <row r="1410" spans="1:1" x14ac:dyDescent="0.2">
      <c r="A1410" s="143">
        <v>302</v>
      </c>
    </row>
    <row r="1411" spans="1:1" x14ac:dyDescent="0.2">
      <c r="A1411" s="143">
        <v>304</v>
      </c>
    </row>
    <row r="1412" spans="1:1" x14ac:dyDescent="0.2">
      <c r="A1412" s="143">
        <v>319</v>
      </c>
    </row>
    <row r="1413" spans="1:1" x14ac:dyDescent="0.2">
      <c r="A1413" s="143">
        <v>319</v>
      </c>
    </row>
    <row r="1414" spans="1:1" x14ac:dyDescent="0.2">
      <c r="A1414" s="143">
        <v>339</v>
      </c>
    </row>
    <row r="1415" spans="1:1" x14ac:dyDescent="0.2">
      <c r="A1415" s="143">
        <v>329</v>
      </c>
    </row>
    <row r="1416" spans="1:1" x14ac:dyDescent="0.2">
      <c r="A1416" s="143">
        <v>759</v>
      </c>
    </row>
    <row r="1417" spans="1:1" x14ac:dyDescent="0.2">
      <c r="A1417" s="143">
        <v>310</v>
      </c>
    </row>
    <row r="1418" spans="1:1" x14ac:dyDescent="0.2">
      <c r="A1418" s="143">
        <v>324</v>
      </c>
    </row>
    <row r="1419" spans="1:1" x14ac:dyDescent="0.2">
      <c r="A1419" s="143">
        <v>58</v>
      </c>
    </row>
    <row r="1420" spans="1:1" x14ac:dyDescent="0.2">
      <c r="A1420" s="143">
        <v>152</v>
      </c>
    </row>
    <row r="1421" spans="1:1" x14ac:dyDescent="0.2">
      <c r="A1421" s="143">
        <v>15</v>
      </c>
    </row>
    <row r="1422" spans="1:1" x14ac:dyDescent="0.2">
      <c r="A1422" s="143">
        <v>372</v>
      </c>
    </row>
    <row r="1423" spans="1:1" x14ac:dyDescent="0.2">
      <c r="A1423" s="143">
        <v>1606</v>
      </c>
    </row>
    <row r="1424" spans="1:1" x14ac:dyDescent="0.2">
      <c r="A1424" s="143">
        <v>40</v>
      </c>
    </row>
    <row r="1425" spans="1:1" x14ac:dyDescent="0.2">
      <c r="A1425" s="143">
        <v>1210</v>
      </c>
    </row>
    <row r="1426" spans="1:1" x14ac:dyDescent="0.2">
      <c r="A1426" s="143">
        <v>36</v>
      </c>
    </row>
    <row r="1427" spans="1:1" x14ac:dyDescent="0.2">
      <c r="A1427" s="143">
        <v>86</v>
      </c>
    </row>
    <row r="1428" spans="1:1" x14ac:dyDescent="0.2">
      <c r="A1428" s="143">
        <v>92</v>
      </c>
    </row>
    <row r="1429" spans="1:1" x14ac:dyDescent="0.2">
      <c r="A1429" s="143">
        <v>776</v>
      </c>
    </row>
    <row r="1430" spans="1:1" x14ac:dyDescent="0.2">
      <c r="A1430" s="143">
        <v>215</v>
      </c>
    </row>
    <row r="1431" spans="1:1" x14ac:dyDescent="0.2">
      <c r="A1431" s="143">
        <v>355</v>
      </c>
    </row>
    <row r="1432" spans="1:1" x14ac:dyDescent="0.2">
      <c r="A1432" s="143">
        <v>307</v>
      </c>
    </row>
    <row r="1433" spans="1:1" x14ac:dyDescent="0.2">
      <c r="A1433" s="143">
        <v>135</v>
      </c>
    </row>
    <row r="1434" spans="1:1" x14ac:dyDescent="0.2">
      <c r="A1434" s="143">
        <v>94</v>
      </c>
    </row>
    <row r="1435" spans="1:1" x14ac:dyDescent="0.2">
      <c r="A1435" s="143">
        <v>373</v>
      </c>
    </row>
    <row r="1436" spans="1:1" x14ac:dyDescent="0.2">
      <c r="A1436" s="143">
        <v>244</v>
      </c>
    </row>
    <row r="1437" spans="1:1" x14ac:dyDescent="0.2">
      <c r="A1437" s="143">
        <v>261</v>
      </c>
    </row>
    <row r="1438" spans="1:1" x14ac:dyDescent="0.2">
      <c r="A1438" s="143">
        <v>928</v>
      </c>
    </row>
    <row r="1439" spans="1:1" x14ac:dyDescent="0.2">
      <c r="A1439" s="143">
        <v>284</v>
      </c>
    </row>
    <row r="1440" spans="1:1" x14ac:dyDescent="0.2">
      <c r="A1440" s="143">
        <v>82</v>
      </c>
    </row>
    <row r="1441" spans="1:1" x14ac:dyDescent="0.2">
      <c r="A1441" s="143">
        <v>358</v>
      </c>
    </row>
    <row r="1442" spans="1:1" x14ac:dyDescent="0.2">
      <c r="A1442" s="143">
        <v>539</v>
      </c>
    </row>
    <row r="1443" spans="1:1" x14ac:dyDescent="0.2">
      <c r="A1443" s="143">
        <v>408</v>
      </c>
    </row>
    <row r="1444" spans="1:1" x14ac:dyDescent="0.2">
      <c r="A1444" s="143">
        <v>84</v>
      </c>
    </row>
    <row r="1445" spans="1:1" x14ac:dyDescent="0.2">
      <c r="A1445" s="143">
        <v>561</v>
      </c>
    </row>
    <row r="1446" spans="1:1" x14ac:dyDescent="0.2">
      <c r="A1446" s="143">
        <v>355</v>
      </c>
    </row>
    <row r="1447" spans="1:1" x14ac:dyDescent="0.2">
      <c r="A1447" s="143">
        <v>309</v>
      </c>
    </row>
    <row r="1448" spans="1:1" x14ac:dyDescent="0.2">
      <c r="A1448" s="143">
        <v>880</v>
      </c>
    </row>
    <row r="1449" spans="1:1" x14ac:dyDescent="0.2">
      <c r="A1449" s="143">
        <v>274</v>
      </c>
    </row>
    <row r="1450" spans="1:1" x14ac:dyDescent="0.2">
      <c r="A1450" s="143">
        <v>903</v>
      </c>
    </row>
    <row r="1451" spans="1:1" x14ac:dyDescent="0.2">
      <c r="A1451" s="143">
        <v>845</v>
      </c>
    </row>
    <row r="1452" spans="1:1" x14ac:dyDescent="0.2">
      <c r="A1452" s="143">
        <v>792</v>
      </c>
    </row>
    <row r="1453" spans="1:1" x14ac:dyDescent="0.2">
      <c r="A1453" s="143">
        <v>113</v>
      </c>
    </row>
    <row r="1454" spans="1:1" x14ac:dyDescent="0.2">
      <c r="A1454" s="143">
        <v>370</v>
      </c>
    </row>
    <row r="1455" spans="1:1" x14ac:dyDescent="0.2">
      <c r="A1455" s="143">
        <v>83</v>
      </c>
    </row>
    <row r="1456" spans="1:1" x14ac:dyDescent="0.2">
      <c r="A1456" s="143">
        <v>3032</v>
      </c>
    </row>
    <row r="1457" spans="1:1" x14ac:dyDescent="0.2">
      <c r="A1457" s="143">
        <v>293</v>
      </c>
    </row>
    <row r="1458" spans="1:1" x14ac:dyDescent="0.2">
      <c r="A1458" s="143">
        <v>2026</v>
      </c>
    </row>
    <row r="1459" spans="1:1" x14ac:dyDescent="0.2">
      <c r="A1459" s="143">
        <v>32</v>
      </c>
    </row>
    <row r="1460" spans="1:1" x14ac:dyDescent="0.2">
      <c r="A1460" s="143">
        <v>616</v>
      </c>
    </row>
    <row r="1461" spans="1:1" x14ac:dyDescent="0.2">
      <c r="A1461" s="143">
        <v>53</v>
      </c>
    </row>
    <row r="1462" spans="1:1" x14ac:dyDescent="0.2">
      <c r="A1462" s="143">
        <v>447</v>
      </c>
    </row>
    <row r="1463" spans="1:1" x14ac:dyDescent="0.2">
      <c r="A1463" s="143">
        <v>46</v>
      </c>
    </row>
    <row r="1464" spans="1:1" x14ac:dyDescent="0.2">
      <c r="A1464" s="143">
        <v>524</v>
      </c>
    </row>
    <row r="1465" spans="1:1" x14ac:dyDescent="0.2">
      <c r="A1465" s="143">
        <v>131</v>
      </c>
    </row>
    <row r="1466" spans="1:1" x14ac:dyDescent="0.2">
      <c r="A1466" s="143">
        <v>74</v>
      </c>
    </row>
    <row r="1467" spans="1:1" x14ac:dyDescent="0.2">
      <c r="A1467" s="143">
        <v>2220</v>
      </c>
    </row>
    <row r="1468" spans="1:1" x14ac:dyDescent="0.2">
      <c r="A1468" s="143">
        <v>88</v>
      </c>
    </row>
    <row r="1469" spans="1:1" x14ac:dyDescent="0.2">
      <c r="A1469" s="143">
        <v>1410</v>
      </c>
    </row>
    <row r="1470" spans="1:1" x14ac:dyDescent="0.2">
      <c r="A1470" s="143">
        <v>549</v>
      </c>
    </row>
    <row r="1471" spans="1:1" x14ac:dyDescent="0.2">
      <c r="A1471" s="143">
        <v>347</v>
      </c>
    </row>
    <row r="1472" spans="1:1" x14ac:dyDescent="0.2">
      <c r="A1472" s="143">
        <v>431</v>
      </c>
    </row>
    <row r="1473" spans="1:1" x14ac:dyDescent="0.2">
      <c r="A1473" s="143">
        <v>4</v>
      </c>
    </row>
    <row r="1474" spans="1:1" x14ac:dyDescent="0.2">
      <c r="A1474" s="143">
        <v>311</v>
      </c>
    </row>
    <row r="1475" spans="1:1" x14ac:dyDescent="0.2">
      <c r="A1475" s="143">
        <v>439</v>
      </c>
    </row>
    <row r="1476" spans="1:1" x14ac:dyDescent="0.2">
      <c r="A1476" s="143">
        <v>866</v>
      </c>
    </row>
    <row r="1477" spans="1:1" x14ac:dyDescent="0.2">
      <c r="A1477" s="143">
        <v>1356</v>
      </c>
    </row>
    <row r="1478" spans="1:1" x14ac:dyDescent="0.2">
      <c r="A1478" s="143">
        <v>16</v>
      </c>
    </row>
    <row r="1479" spans="1:1" x14ac:dyDescent="0.2">
      <c r="A1479" s="143">
        <v>351</v>
      </c>
    </row>
    <row r="1480" spans="1:1" x14ac:dyDescent="0.2">
      <c r="A1480" s="143">
        <v>135</v>
      </c>
    </row>
    <row r="1481" spans="1:1" x14ac:dyDescent="0.2">
      <c r="A1481" s="143">
        <v>637</v>
      </c>
    </row>
    <row r="1482" spans="1:1" x14ac:dyDescent="0.2">
      <c r="A1482" s="143">
        <v>348</v>
      </c>
    </row>
    <row r="1483" spans="1:1" x14ac:dyDescent="0.2">
      <c r="A1483" s="143">
        <v>369</v>
      </c>
    </row>
    <row r="1484" spans="1:1" x14ac:dyDescent="0.2">
      <c r="A1484" s="143">
        <v>323</v>
      </c>
    </row>
    <row r="1485" spans="1:1" x14ac:dyDescent="0.2">
      <c r="A1485" s="143">
        <v>53</v>
      </c>
    </row>
    <row r="1486" spans="1:1" x14ac:dyDescent="0.2">
      <c r="A1486" s="143">
        <v>92</v>
      </c>
    </row>
    <row r="1487" spans="1:1" x14ac:dyDescent="0.2">
      <c r="A1487" s="143">
        <v>321</v>
      </c>
    </row>
    <row r="1488" spans="1:1" x14ac:dyDescent="0.2">
      <c r="A1488" s="143">
        <v>812</v>
      </c>
    </row>
    <row r="1489" spans="1:1" x14ac:dyDescent="0.2">
      <c r="A1489" s="143">
        <v>208</v>
      </c>
    </row>
    <row r="1490" spans="1:1" x14ac:dyDescent="0.2">
      <c r="A1490" s="143">
        <v>2590</v>
      </c>
    </row>
    <row r="1491" spans="1:1" x14ac:dyDescent="0.2">
      <c r="A1491" s="143">
        <v>987</v>
      </c>
    </row>
    <row r="1492" spans="1:1" x14ac:dyDescent="0.2">
      <c r="A1492" s="143">
        <v>753</v>
      </c>
    </row>
    <row r="1493" spans="1:1" x14ac:dyDescent="0.2">
      <c r="A1493" s="143">
        <v>133</v>
      </c>
    </row>
    <row r="1494" spans="1:1" x14ac:dyDescent="0.2">
      <c r="A1494" s="143">
        <v>255</v>
      </c>
    </row>
    <row r="1495" spans="1:1" x14ac:dyDescent="0.2">
      <c r="A1495" s="143">
        <v>405</v>
      </c>
    </row>
    <row r="1496" spans="1:1" x14ac:dyDescent="0.2">
      <c r="A1496" s="143">
        <v>322</v>
      </c>
    </row>
    <row r="1497" spans="1:1" x14ac:dyDescent="0.2">
      <c r="A1497" s="143">
        <v>55</v>
      </c>
    </row>
    <row r="1498" spans="1:1" x14ac:dyDescent="0.2">
      <c r="A1498" s="143">
        <v>333</v>
      </c>
    </row>
    <row r="1499" spans="1:1" x14ac:dyDescent="0.2">
      <c r="A1499" s="143">
        <v>55</v>
      </c>
    </row>
    <row r="1500" spans="1:1" x14ac:dyDescent="0.2">
      <c r="A1500" s="143">
        <v>882</v>
      </c>
    </row>
    <row r="1501" spans="1:1" x14ac:dyDescent="0.2">
      <c r="A1501" s="143">
        <v>55</v>
      </c>
    </row>
    <row r="1502" spans="1:1" x14ac:dyDescent="0.2">
      <c r="A1502" s="143">
        <v>26</v>
      </c>
    </row>
    <row r="1503" spans="1:1" x14ac:dyDescent="0.2">
      <c r="A1503" s="143">
        <v>350</v>
      </c>
    </row>
    <row r="1504" spans="1:1" x14ac:dyDescent="0.2">
      <c r="A1504" s="143">
        <v>314</v>
      </c>
    </row>
    <row r="1505" spans="1:1" x14ac:dyDescent="0.2">
      <c r="A1505" s="143">
        <v>928</v>
      </c>
    </row>
    <row r="1506" spans="1:1" x14ac:dyDescent="0.2">
      <c r="A1506" s="143">
        <v>94</v>
      </c>
    </row>
    <row r="1507" spans="1:1" x14ac:dyDescent="0.2">
      <c r="A1507" s="143">
        <v>568</v>
      </c>
    </row>
    <row r="1508" spans="1:1" x14ac:dyDescent="0.2">
      <c r="A1508" s="143">
        <v>917</v>
      </c>
    </row>
    <row r="1509" spans="1:1" x14ac:dyDescent="0.2">
      <c r="A1509" s="143">
        <v>730</v>
      </c>
    </row>
    <row r="1510" spans="1:1" x14ac:dyDescent="0.2">
      <c r="A1510" s="143">
        <v>307</v>
      </c>
    </row>
    <row r="1511" spans="1:1" x14ac:dyDescent="0.2">
      <c r="A1511" s="143">
        <v>52</v>
      </c>
    </row>
    <row r="1512" spans="1:1" x14ac:dyDescent="0.2">
      <c r="A1512" s="143">
        <v>305</v>
      </c>
    </row>
    <row r="1513" spans="1:1" x14ac:dyDescent="0.2">
      <c r="A1513" s="143">
        <v>178</v>
      </c>
    </row>
    <row r="1514" spans="1:1" x14ac:dyDescent="0.2">
      <c r="A1514" s="143">
        <v>723</v>
      </c>
    </row>
    <row r="1515" spans="1:1" x14ac:dyDescent="0.2">
      <c r="A1515" s="143">
        <v>371</v>
      </c>
    </row>
    <row r="1516" spans="1:1" x14ac:dyDescent="0.2">
      <c r="A1516" s="143">
        <v>343</v>
      </c>
    </row>
    <row r="1517" spans="1:1" x14ac:dyDescent="0.2">
      <c r="A1517" s="143">
        <v>495</v>
      </c>
    </row>
    <row r="1518" spans="1:1" x14ac:dyDescent="0.2">
      <c r="A1518" s="143">
        <v>386</v>
      </c>
    </row>
    <row r="1519" spans="1:1" x14ac:dyDescent="0.2">
      <c r="A1519" s="143">
        <v>558</v>
      </c>
    </row>
    <row r="1520" spans="1:1" x14ac:dyDescent="0.2">
      <c r="A1520" s="143">
        <v>35</v>
      </c>
    </row>
    <row r="1521" spans="1:1" x14ac:dyDescent="0.2">
      <c r="A1521" s="143">
        <v>408</v>
      </c>
    </row>
    <row r="1522" spans="1:1" x14ac:dyDescent="0.2">
      <c r="A1522" s="143">
        <v>305</v>
      </c>
    </row>
    <row r="1523" spans="1:1" x14ac:dyDescent="0.2">
      <c r="A1523" s="143">
        <v>80</v>
      </c>
    </row>
    <row r="1524" spans="1:1" x14ac:dyDescent="0.2">
      <c r="A1524" s="143">
        <v>94</v>
      </c>
    </row>
    <row r="1525" spans="1:1" x14ac:dyDescent="0.2">
      <c r="A1525" s="143">
        <v>2218</v>
      </c>
    </row>
    <row r="1526" spans="1:1" x14ac:dyDescent="0.2">
      <c r="A1526" s="143">
        <v>27</v>
      </c>
    </row>
    <row r="1527" spans="1:1" x14ac:dyDescent="0.2">
      <c r="A1527" s="143">
        <v>184</v>
      </c>
    </row>
    <row r="1528" spans="1:1" x14ac:dyDescent="0.2">
      <c r="A1528" s="143">
        <v>1045</v>
      </c>
    </row>
    <row r="1529" spans="1:1" x14ac:dyDescent="0.2">
      <c r="A1529" s="143">
        <v>85</v>
      </c>
    </row>
    <row r="1530" spans="1:1" x14ac:dyDescent="0.2">
      <c r="A1530" s="143">
        <v>60</v>
      </c>
    </row>
    <row r="1531" spans="1:1" x14ac:dyDescent="0.2">
      <c r="A1531" s="143">
        <v>996</v>
      </c>
    </row>
    <row r="1532" spans="1:1" x14ac:dyDescent="0.2">
      <c r="A1532" s="143">
        <v>230</v>
      </c>
    </row>
    <row r="1533" spans="1:1" x14ac:dyDescent="0.2">
      <c r="A1533" s="143">
        <v>259</v>
      </c>
    </row>
    <row r="1534" spans="1:1" x14ac:dyDescent="0.2">
      <c r="A1534" s="143">
        <v>91</v>
      </c>
    </row>
    <row r="1535" spans="1:1" x14ac:dyDescent="0.2">
      <c r="A1535" s="143">
        <v>62</v>
      </c>
    </row>
    <row r="1536" spans="1:1" x14ac:dyDescent="0.2">
      <c r="A1536" s="143">
        <v>334</v>
      </c>
    </row>
    <row r="1537" spans="1:1" x14ac:dyDescent="0.2">
      <c r="A1537" s="143">
        <v>438</v>
      </c>
    </row>
    <row r="1538" spans="1:1" x14ac:dyDescent="0.2">
      <c r="A1538" s="143">
        <v>12</v>
      </c>
    </row>
    <row r="1539" spans="1:1" x14ac:dyDescent="0.2">
      <c r="A1539" s="143">
        <v>712</v>
      </c>
    </row>
    <row r="1540" spans="1:1" x14ac:dyDescent="0.2">
      <c r="A1540" s="143">
        <v>293</v>
      </c>
    </row>
    <row r="1541" spans="1:1" x14ac:dyDescent="0.2">
      <c r="A1541" s="143">
        <v>855</v>
      </c>
    </row>
    <row r="1542" spans="1:1" x14ac:dyDescent="0.2">
      <c r="A1542" s="143">
        <v>169</v>
      </c>
    </row>
    <row r="1543" spans="1:1" x14ac:dyDescent="0.2">
      <c r="A1543" s="143">
        <v>307</v>
      </c>
    </row>
    <row r="1544" spans="1:1" x14ac:dyDescent="0.2">
      <c r="A1544" s="143">
        <v>450</v>
      </c>
    </row>
    <row r="1545" spans="1:1" x14ac:dyDescent="0.2">
      <c r="A1545" s="143">
        <v>1170</v>
      </c>
    </row>
    <row r="1546" spans="1:1" x14ac:dyDescent="0.2">
      <c r="A1546" s="143">
        <v>324</v>
      </c>
    </row>
    <row r="1547" spans="1:1" x14ac:dyDescent="0.2">
      <c r="A1547" s="143">
        <v>29</v>
      </c>
    </row>
    <row r="1548" spans="1:1" x14ac:dyDescent="0.2">
      <c r="A1548" s="143">
        <v>288</v>
      </c>
    </row>
    <row r="1549" spans="1:1" x14ac:dyDescent="0.2">
      <c r="A1549" s="143">
        <v>290</v>
      </c>
    </row>
    <row r="1550" spans="1:1" x14ac:dyDescent="0.2">
      <c r="A1550" s="143">
        <v>865</v>
      </c>
    </row>
    <row r="1551" spans="1:1" x14ac:dyDescent="0.2">
      <c r="A1551" s="143">
        <v>585</v>
      </c>
    </row>
    <row r="1552" spans="1:1" x14ac:dyDescent="0.2">
      <c r="A1552" s="143">
        <v>226</v>
      </c>
    </row>
    <row r="1553" spans="1:1" x14ac:dyDescent="0.2">
      <c r="A1553" s="143">
        <v>679</v>
      </c>
    </row>
    <row r="1554" spans="1:1" x14ac:dyDescent="0.2">
      <c r="A1554" s="143">
        <v>84</v>
      </c>
    </row>
    <row r="1555" spans="1:1" x14ac:dyDescent="0.2">
      <c r="A1555" s="143">
        <v>701</v>
      </c>
    </row>
    <row r="1556" spans="1:1" x14ac:dyDescent="0.2">
      <c r="A1556" s="143">
        <v>334</v>
      </c>
    </row>
    <row r="1557" spans="1:1" x14ac:dyDescent="0.2">
      <c r="A1557" s="143">
        <v>330</v>
      </c>
    </row>
    <row r="1558" spans="1:1" x14ac:dyDescent="0.2">
      <c r="A1558" s="143">
        <v>334</v>
      </c>
    </row>
    <row r="1559" spans="1:1" x14ac:dyDescent="0.2">
      <c r="A1559" s="143">
        <v>94</v>
      </c>
    </row>
    <row r="1560" spans="1:1" x14ac:dyDescent="0.2">
      <c r="A1560" s="143">
        <v>1419</v>
      </c>
    </row>
    <row r="1561" spans="1:1" x14ac:dyDescent="0.2">
      <c r="A1561" s="143">
        <v>82</v>
      </c>
    </row>
    <row r="1562" spans="1:1" x14ac:dyDescent="0.2">
      <c r="A1562" s="143">
        <v>326</v>
      </c>
    </row>
    <row r="1563" spans="1:1" x14ac:dyDescent="0.2">
      <c r="A1563" s="143">
        <v>342</v>
      </c>
    </row>
    <row r="1564" spans="1:1" x14ac:dyDescent="0.2">
      <c r="A1564" s="143">
        <v>0</v>
      </c>
    </row>
    <row r="1565" spans="1:1" x14ac:dyDescent="0.2">
      <c r="A1565" s="143">
        <v>767</v>
      </c>
    </row>
    <row r="1566" spans="1:1" x14ac:dyDescent="0.2">
      <c r="A1566" s="143">
        <v>144</v>
      </c>
    </row>
    <row r="1567" spans="1:1" x14ac:dyDescent="0.2">
      <c r="A1567" s="143">
        <v>26</v>
      </c>
    </row>
    <row r="1568" spans="1:1" x14ac:dyDescent="0.2">
      <c r="A1568" s="143">
        <v>398</v>
      </c>
    </row>
    <row r="1569" spans="1:1" x14ac:dyDescent="0.2">
      <c r="A1569" s="143">
        <v>357</v>
      </c>
    </row>
    <row r="1570" spans="1:1" x14ac:dyDescent="0.2">
      <c r="A1570" s="143">
        <v>332</v>
      </c>
    </row>
    <row r="1571" spans="1:1" x14ac:dyDescent="0.2">
      <c r="A1571" s="143">
        <v>99</v>
      </c>
    </row>
    <row r="1572" spans="1:1" x14ac:dyDescent="0.2">
      <c r="A1572" s="143">
        <v>501</v>
      </c>
    </row>
    <row r="1573" spans="1:1" x14ac:dyDescent="0.2">
      <c r="A1573" s="143">
        <v>337</v>
      </c>
    </row>
    <row r="1574" spans="1:1" x14ac:dyDescent="0.2">
      <c r="A1574" s="143">
        <v>168</v>
      </c>
    </row>
    <row r="1575" spans="1:1" x14ac:dyDescent="0.2">
      <c r="A1575" s="143">
        <v>262</v>
      </c>
    </row>
    <row r="1576" spans="1:1" x14ac:dyDescent="0.2">
      <c r="A1576" s="143">
        <v>96</v>
      </c>
    </row>
    <row r="1577" spans="1:1" x14ac:dyDescent="0.2">
      <c r="A1577" s="143">
        <v>327</v>
      </c>
    </row>
    <row r="1578" spans="1:1" x14ac:dyDescent="0.2">
      <c r="A1578" s="143">
        <v>305</v>
      </c>
    </row>
    <row r="1579" spans="1:1" x14ac:dyDescent="0.2">
      <c r="A1579" s="143">
        <v>918</v>
      </c>
    </row>
    <row r="1580" spans="1:1" x14ac:dyDescent="0.2">
      <c r="A1580" s="143">
        <v>302</v>
      </c>
    </row>
    <row r="1581" spans="1:1" x14ac:dyDescent="0.2">
      <c r="A1581" s="143">
        <v>331</v>
      </c>
    </row>
    <row r="1582" spans="1:1" x14ac:dyDescent="0.2">
      <c r="A1582" s="143">
        <v>66</v>
      </c>
    </row>
    <row r="1583" spans="1:1" x14ac:dyDescent="0.2">
      <c r="A1583" s="143">
        <v>400</v>
      </c>
    </row>
    <row r="1584" spans="1:1" x14ac:dyDescent="0.2">
      <c r="A1584" s="143">
        <v>328</v>
      </c>
    </row>
    <row r="1585" spans="1:1" x14ac:dyDescent="0.2">
      <c r="A1585" s="143">
        <v>315</v>
      </c>
    </row>
    <row r="1586" spans="1:1" x14ac:dyDescent="0.2">
      <c r="A1586" s="143">
        <v>911</v>
      </c>
    </row>
    <row r="1587" spans="1:1" x14ac:dyDescent="0.2">
      <c r="A1587" s="143">
        <v>92</v>
      </c>
    </row>
    <row r="1588" spans="1:1" x14ac:dyDescent="0.2">
      <c r="A1588" s="143">
        <v>83</v>
      </c>
    </row>
    <row r="1589" spans="1:1" x14ac:dyDescent="0.2">
      <c r="A1589" s="143">
        <v>863</v>
      </c>
    </row>
    <row r="1590" spans="1:1" x14ac:dyDescent="0.2">
      <c r="A1590" s="143">
        <v>318</v>
      </c>
    </row>
    <row r="1591" spans="1:1" x14ac:dyDescent="0.2">
      <c r="A1591" s="143">
        <v>115</v>
      </c>
    </row>
    <row r="1592" spans="1:1" x14ac:dyDescent="0.2">
      <c r="A1592" s="143">
        <v>321</v>
      </c>
    </row>
    <row r="1593" spans="1:1" x14ac:dyDescent="0.2">
      <c r="A1593" s="143">
        <v>380</v>
      </c>
    </row>
    <row r="1594" spans="1:1" x14ac:dyDescent="0.2">
      <c r="A1594" s="143">
        <v>287</v>
      </c>
    </row>
    <row r="1595" spans="1:1" x14ac:dyDescent="0.2">
      <c r="A1595" s="143">
        <v>177</v>
      </c>
    </row>
    <row r="1596" spans="1:1" x14ac:dyDescent="0.2">
      <c r="A1596" s="143">
        <v>170</v>
      </c>
    </row>
    <row r="1597" spans="1:1" x14ac:dyDescent="0.2">
      <c r="A1597" s="143">
        <v>306</v>
      </c>
    </row>
    <row r="1598" spans="1:1" x14ac:dyDescent="0.2">
      <c r="A1598" s="143">
        <v>438</v>
      </c>
    </row>
    <row r="1599" spans="1:1" x14ac:dyDescent="0.2">
      <c r="A1599" s="143">
        <v>66</v>
      </c>
    </row>
    <row r="1600" spans="1:1" x14ac:dyDescent="0.2">
      <c r="A1600" s="143">
        <v>396</v>
      </c>
    </row>
    <row r="1601" spans="1:1" x14ac:dyDescent="0.2">
      <c r="A1601" s="143">
        <v>10</v>
      </c>
    </row>
    <row r="1602" spans="1:1" x14ac:dyDescent="0.2">
      <c r="A1602" s="143">
        <v>97</v>
      </c>
    </row>
    <row r="1603" spans="1:1" x14ac:dyDescent="0.2">
      <c r="A1603" s="143">
        <v>3</v>
      </c>
    </row>
    <row r="1604" spans="1:1" x14ac:dyDescent="0.2">
      <c r="A1604" s="143">
        <v>80</v>
      </c>
    </row>
    <row r="1605" spans="1:1" x14ac:dyDescent="0.2">
      <c r="A1605" s="143">
        <v>1491</v>
      </c>
    </row>
    <row r="1606" spans="1:1" x14ac:dyDescent="0.2">
      <c r="A1606" s="143">
        <v>62</v>
      </c>
    </row>
    <row r="1607" spans="1:1" x14ac:dyDescent="0.2">
      <c r="A1607" s="143">
        <v>218</v>
      </c>
    </row>
    <row r="1608" spans="1:1" x14ac:dyDescent="0.2">
      <c r="A1608" s="143">
        <v>294</v>
      </c>
    </row>
    <row r="1609" spans="1:1" x14ac:dyDescent="0.2">
      <c r="A1609" s="143">
        <v>44</v>
      </c>
    </row>
    <row r="1610" spans="1:1" x14ac:dyDescent="0.2">
      <c r="A1610" s="143">
        <v>594</v>
      </c>
    </row>
    <row r="1611" spans="1:1" x14ac:dyDescent="0.2">
      <c r="A1611" s="143">
        <v>86</v>
      </c>
    </row>
    <row r="1612" spans="1:1" x14ac:dyDescent="0.2">
      <c r="A1612" s="143">
        <v>320</v>
      </c>
    </row>
    <row r="1613" spans="1:1" x14ac:dyDescent="0.2">
      <c r="A1613" s="143">
        <v>100</v>
      </c>
    </row>
    <row r="1614" spans="1:1" x14ac:dyDescent="0.2">
      <c r="A1614" s="143">
        <v>241</v>
      </c>
    </row>
    <row r="1615" spans="1:1" x14ac:dyDescent="0.2">
      <c r="A1615" s="143">
        <v>70</v>
      </c>
    </row>
    <row r="1616" spans="1:1" x14ac:dyDescent="0.2">
      <c r="A1616" s="143">
        <v>341</v>
      </c>
    </row>
    <row r="1617" spans="1:1" x14ac:dyDescent="0.2">
      <c r="A1617" s="143">
        <v>177</v>
      </c>
    </row>
    <row r="1618" spans="1:1" x14ac:dyDescent="0.2">
      <c r="A1618" s="143">
        <v>1036</v>
      </c>
    </row>
    <row r="1619" spans="1:1" x14ac:dyDescent="0.2">
      <c r="A1619" s="143">
        <v>17</v>
      </c>
    </row>
    <row r="1620" spans="1:1" x14ac:dyDescent="0.2">
      <c r="A1620" s="143">
        <v>184</v>
      </c>
    </row>
    <row r="1621" spans="1:1" x14ac:dyDescent="0.2">
      <c r="A1621" s="143">
        <v>809</v>
      </c>
    </row>
    <row r="1622" spans="1:1" x14ac:dyDescent="0.2">
      <c r="A1622" s="143">
        <v>976</v>
      </c>
    </row>
    <row r="1623" spans="1:1" x14ac:dyDescent="0.2">
      <c r="A1623" s="143">
        <v>62</v>
      </c>
    </row>
    <row r="1624" spans="1:1" x14ac:dyDescent="0.2">
      <c r="A1624" s="143">
        <v>211</v>
      </c>
    </row>
    <row r="1625" spans="1:1" x14ac:dyDescent="0.2">
      <c r="A1625" s="143">
        <v>349</v>
      </c>
    </row>
    <row r="1626" spans="1:1" x14ac:dyDescent="0.2">
      <c r="A1626" s="143">
        <v>541</v>
      </c>
    </row>
    <row r="1627" spans="1:1" x14ac:dyDescent="0.2">
      <c r="A1627" s="143">
        <v>811</v>
      </c>
    </row>
    <row r="1628" spans="1:1" x14ac:dyDescent="0.2">
      <c r="A1628" s="143">
        <v>2396</v>
      </c>
    </row>
    <row r="1629" spans="1:1" x14ac:dyDescent="0.2">
      <c r="A1629" s="143">
        <v>974</v>
      </c>
    </row>
    <row r="1630" spans="1:1" x14ac:dyDescent="0.2">
      <c r="A1630" s="143">
        <v>816</v>
      </c>
    </row>
    <row r="1631" spans="1:1" x14ac:dyDescent="0.2">
      <c r="A1631" s="143">
        <v>59</v>
      </c>
    </row>
    <row r="1632" spans="1:1" x14ac:dyDescent="0.2">
      <c r="A1632" s="143">
        <v>313</v>
      </c>
    </row>
    <row r="1633" spans="1:1" x14ac:dyDescent="0.2">
      <c r="A1633" s="143">
        <v>813</v>
      </c>
    </row>
    <row r="1634" spans="1:1" x14ac:dyDescent="0.2">
      <c r="A1634" s="143">
        <v>80</v>
      </c>
    </row>
    <row r="1635" spans="1:1" x14ac:dyDescent="0.2">
      <c r="A1635" s="143">
        <v>82</v>
      </c>
    </row>
    <row r="1636" spans="1:1" x14ac:dyDescent="0.2">
      <c r="A1636" s="143">
        <v>37</v>
      </c>
    </row>
    <row r="1637" spans="1:1" x14ac:dyDescent="0.2">
      <c r="A1637" s="143">
        <v>86</v>
      </c>
    </row>
    <row r="1638" spans="1:1" x14ac:dyDescent="0.2">
      <c r="A1638" s="143">
        <v>287</v>
      </c>
    </row>
    <row r="1639" spans="1:1" x14ac:dyDescent="0.2">
      <c r="A1639" s="143">
        <v>266</v>
      </c>
    </row>
    <row r="1640" spans="1:1" x14ac:dyDescent="0.2">
      <c r="A1640" s="143">
        <v>135</v>
      </c>
    </row>
    <row r="1641" spans="1:1" x14ac:dyDescent="0.2">
      <c r="A1641" s="143">
        <v>308</v>
      </c>
    </row>
    <row r="1642" spans="1:1" x14ac:dyDescent="0.2">
      <c r="A1642" s="143">
        <v>327</v>
      </c>
    </row>
    <row r="1643" spans="1:1" x14ac:dyDescent="0.2">
      <c r="A1643" s="143">
        <v>162</v>
      </c>
    </row>
    <row r="1644" spans="1:1" x14ac:dyDescent="0.2">
      <c r="A1644" s="143">
        <v>51</v>
      </c>
    </row>
    <row r="1645" spans="1:1" x14ac:dyDescent="0.2">
      <c r="A1645" s="143">
        <v>894</v>
      </c>
    </row>
    <row r="1646" spans="1:1" x14ac:dyDescent="0.2">
      <c r="A1646" s="143">
        <v>332</v>
      </c>
    </row>
    <row r="1647" spans="1:1" x14ac:dyDescent="0.2">
      <c r="A1647" s="143">
        <v>443</v>
      </c>
    </row>
    <row r="1648" spans="1:1" x14ac:dyDescent="0.2">
      <c r="A1648" s="143">
        <v>86</v>
      </c>
    </row>
    <row r="1649" spans="1:1" x14ac:dyDescent="0.2">
      <c r="A1649" s="143">
        <v>336</v>
      </c>
    </row>
    <row r="1650" spans="1:1" x14ac:dyDescent="0.2">
      <c r="A1650" s="143">
        <v>50</v>
      </c>
    </row>
    <row r="1651" spans="1:1" x14ac:dyDescent="0.2">
      <c r="A1651" s="143">
        <v>120</v>
      </c>
    </row>
    <row r="1652" spans="1:1" x14ac:dyDescent="0.2">
      <c r="A1652" s="143">
        <v>299</v>
      </c>
    </row>
    <row r="1653" spans="1:1" x14ac:dyDescent="0.2">
      <c r="A1653" s="143">
        <v>915</v>
      </c>
    </row>
    <row r="1654" spans="1:1" x14ac:dyDescent="0.2">
      <c r="A1654" s="143">
        <v>58</v>
      </c>
    </row>
    <row r="1655" spans="1:1" x14ac:dyDescent="0.2">
      <c r="A1655" s="143">
        <v>11</v>
      </c>
    </row>
    <row r="1656" spans="1:1" x14ac:dyDescent="0.2">
      <c r="A1656" s="143">
        <v>61</v>
      </c>
    </row>
    <row r="1657" spans="1:1" x14ac:dyDescent="0.2">
      <c r="A1657" s="143">
        <v>1117</v>
      </c>
    </row>
    <row r="1658" spans="1:1" x14ac:dyDescent="0.2">
      <c r="A1658" s="143">
        <v>743</v>
      </c>
    </row>
    <row r="1659" spans="1:1" x14ac:dyDescent="0.2">
      <c r="A1659" s="143">
        <v>66</v>
      </c>
    </row>
    <row r="1660" spans="1:1" x14ac:dyDescent="0.2">
      <c r="A1660" s="143">
        <v>276</v>
      </c>
    </row>
    <row r="1661" spans="1:1" x14ac:dyDescent="0.2">
      <c r="A1661" s="143">
        <v>72</v>
      </c>
    </row>
    <row r="1662" spans="1:1" x14ac:dyDescent="0.2">
      <c r="A1662" s="143">
        <v>382</v>
      </c>
    </row>
    <row r="1663" spans="1:1" x14ac:dyDescent="0.2">
      <c r="A1663" s="143">
        <v>374</v>
      </c>
    </row>
    <row r="1664" spans="1:1" x14ac:dyDescent="0.2">
      <c r="A1664" s="143">
        <v>331</v>
      </c>
    </row>
    <row r="1665" spans="1:1" x14ac:dyDescent="0.2">
      <c r="A1665" s="143">
        <v>204</v>
      </c>
    </row>
    <row r="1666" spans="1:1" x14ac:dyDescent="0.2">
      <c r="A1666" s="143">
        <v>340</v>
      </c>
    </row>
    <row r="1667" spans="1:1" x14ac:dyDescent="0.2">
      <c r="A1667" s="143">
        <v>81</v>
      </c>
    </row>
    <row r="1668" spans="1:1" x14ac:dyDescent="0.2">
      <c r="A1668" s="143">
        <v>275</v>
      </c>
    </row>
    <row r="1669" spans="1:1" x14ac:dyDescent="0.2">
      <c r="A1669" s="143">
        <v>72</v>
      </c>
    </row>
    <row r="1670" spans="1:1" x14ac:dyDescent="0.2">
      <c r="A1670" s="143">
        <v>544</v>
      </c>
    </row>
    <row r="1671" spans="1:1" x14ac:dyDescent="0.2">
      <c r="A1671" s="143">
        <v>875</v>
      </c>
    </row>
    <row r="1672" spans="1:1" x14ac:dyDescent="0.2">
      <c r="A1672" s="143">
        <v>816</v>
      </c>
    </row>
    <row r="1673" spans="1:1" x14ac:dyDescent="0.2">
      <c r="A1673" s="143">
        <v>1387</v>
      </c>
    </row>
    <row r="1674" spans="1:1" x14ac:dyDescent="0.2">
      <c r="A1674" s="143">
        <v>348</v>
      </c>
    </row>
    <row r="1675" spans="1:1" x14ac:dyDescent="0.2">
      <c r="A1675" s="143">
        <v>279</v>
      </c>
    </row>
    <row r="1676" spans="1:1" x14ac:dyDescent="0.2">
      <c r="A1676" s="143">
        <v>1171</v>
      </c>
    </row>
    <row r="1677" spans="1:1" x14ac:dyDescent="0.2">
      <c r="A1677" s="143">
        <v>67</v>
      </c>
    </row>
    <row r="1678" spans="1:1" x14ac:dyDescent="0.2">
      <c r="A1678" s="143">
        <v>942</v>
      </c>
    </row>
    <row r="1679" spans="1:1" x14ac:dyDescent="0.2">
      <c r="A1679" s="143">
        <v>148</v>
      </c>
    </row>
    <row r="1680" spans="1:1" x14ac:dyDescent="0.2">
      <c r="A1680" s="143">
        <v>8</v>
      </c>
    </row>
    <row r="1681" spans="1:1" x14ac:dyDescent="0.2">
      <c r="A1681" s="143">
        <v>249</v>
      </c>
    </row>
    <row r="1682" spans="1:1" x14ac:dyDescent="0.2">
      <c r="A1682" s="143">
        <v>323</v>
      </c>
    </row>
    <row r="1683" spans="1:1" x14ac:dyDescent="0.2">
      <c r="A1683" s="143">
        <v>991</v>
      </c>
    </row>
    <row r="1684" spans="1:1" x14ac:dyDescent="0.2">
      <c r="A1684" s="143">
        <v>183</v>
      </c>
    </row>
    <row r="1685" spans="1:1" x14ac:dyDescent="0.2">
      <c r="A1685" s="143">
        <v>228</v>
      </c>
    </row>
    <row r="1686" spans="1:1" x14ac:dyDescent="0.2">
      <c r="A1686" s="143">
        <v>289</v>
      </c>
    </row>
    <row r="1687" spans="1:1" x14ac:dyDescent="0.2">
      <c r="A1687" s="143">
        <v>975</v>
      </c>
    </row>
    <row r="1688" spans="1:1" x14ac:dyDescent="0.2">
      <c r="A1688" s="143">
        <v>198</v>
      </c>
    </row>
    <row r="1689" spans="1:1" x14ac:dyDescent="0.2">
      <c r="A1689" s="143">
        <v>300</v>
      </c>
    </row>
    <row r="1690" spans="1:1" x14ac:dyDescent="0.2">
      <c r="A1690" s="143">
        <v>286</v>
      </c>
    </row>
    <row r="1691" spans="1:1" x14ac:dyDescent="0.2">
      <c r="A1691" s="143">
        <v>93</v>
      </c>
    </row>
    <row r="1692" spans="1:1" x14ac:dyDescent="0.2">
      <c r="A1692" s="143">
        <v>1339</v>
      </c>
    </row>
    <row r="1693" spans="1:1" x14ac:dyDescent="0.2">
      <c r="A1693" s="143">
        <v>347</v>
      </c>
    </row>
    <row r="1694" spans="1:1" x14ac:dyDescent="0.2">
      <c r="A1694" s="143">
        <v>74</v>
      </c>
    </row>
    <row r="1695" spans="1:1" x14ac:dyDescent="0.2">
      <c r="A1695" s="143">
        <v>283</v>
      </c>
    </row>
    <row r="1696" spans="1:1" x14ac:dyDescent="0.2">
      <c r="A1696" s="143">
        <v>458</v>
      </c>
    </row>
    <row r="1697" spans="1:1" x14ac:dyDescent="0.2">
      <c r="A1697" s="143">
        <v>487</v>
      </c>
    </row>
    <row r="1698" spans="1:1" x14ac:dyDescent="0.2">
      <c r="A1698" s="143">
        <v>437</v>
      </c>
    </row>
    <row r="1699" spans="1:1" x14ac:dyDescent="0.2">
      <c r="A1699" s="143">
        <v>382</v>
      </c>
    </row>
    <row r="1700" spans="1:1" x14ac:dyDescent="0.2">
      <c r="A1700" s="143">
        <v>136</v>
      </c>
    </row>
    <row r="1701" spans="1:1" x14ac:dyDescent="0.2">
      <c r="A1701" s="143">
        <v>330</v>
      </c>
    </row>
    <row r="1702" spans="1:1" x14ac:dyDescent="0.2">
      <c r="A1702" s="143">
        <v>795</v>
      </c>
    </row>
    <row r="1703" spans="1:1" x14ac:dyDescent="0.2">
      <c r="A1703" s="143">
        <v>329</v>
      </c>
    </row>
    <row r="1704" spans="1:1" x14ac:dyDescent="0.2">
      <c r="A1704" s="143">
        <v>131</v>
      </c>
    </row>
    <row r="1705" spans="1:1" x14ac:dyDescent="0.2">
      <c r="A1705" s="143">
        <v>5</v>
      </c>
    </row>
    <row r="1706" spans="1:1" x14ac:dyDescent="0.2">
      <c r="A1706" s="143">
        <v>828</v>
      </c>
    </row>
    <row r="1707" spans="1:1" x14ac:dyDescent="0.2">
      <c r="A1707" s="143">
        <v>500</v>
      </c>
    </row>
    <row r="1708" spans="1:1" x14ac:dyDescent="0.2">
      <c r="A1708" s="143">
        <v>31</v>
      </c>
    </row>
    <row r="1709" spans="1:1" x14ac:dyDescent="0.2">
      <c r="A1709" s="143">
        <v>279</v>
      </c>
    </row>
    <row r="1710" spans="1:1" x14ac:dyDescent="0.2">
      <c r="A1710" s="143">
        <v>8</v>
      </c>
    </row>
    <row r="1711" spans="1:1" x14ac:dyDescent="0.2">
      <c r="A1711" s="143">
        <v>450</v>
      </c>
    </row>
    <row r="1712" spans="1:1" x14ac:dyDescent="0.2">
      <c r="A1712" s="143">
        <v>331</v>
      </c>
    </row>
    <row r="1713" spans="1:1" x14ac:dyDescent="0.2">
      <c r="A1713" s="143">
        <v>847</v>
      </c>
    </row>
    <row r="1714" spans="1:1" x14ac:dyDescent="0.2">
      <c r="A1714" s="143">
        <v>907</v>
      </c>
    </row>
    <row r="1715" spans="1:1" x14ac:dyDescent="0.2">
      <c r="A1715" s="143">
        <v>366</v>
      </c>
    </row>
    <row r="1716" spans="1:1" x14ac:dyDescent="0.2">
      <c r="A1716" s="143">
        <v>40</v>
      </c>
    </row>
    <row r="1717" spans="1:1" x14ac:dyDescent="0.2">
      <c r="A1717" s="143">
        <v>444</v>
      </c>
    </row>
    <row r="1718" spans="1:1" x14ac:dyDescent="0.2">
      <c r="A1718" s="143">
        <v>76</v>
      </c>
    </row>
    <row r="1719" spans="1:1" x14ac:dyDescent="0.2">
      <c r="A1719" s="143">
        <v>875</v>
      </c>
    </row>
    <row r="1720" spans="1:1" x14ac:dyDescent="0.2">
      <c r="A1720" s="143">
        <v>298</v>
      </c>
    </row>
    <row r="1721" spans="1:1" x14ac:dyDescent="0.2">
      <c r="A1721" s="143">
        <v>321</v>
      </c>
    </row>
    <row r="1722" spans="1:1" x14ac:dyDescent="0.2">
      <c r="A1722" s="143">
        <v>175</v>
      </c>
    </row>
    <row r="1723" spans="1:1" x14ac:dyDescent="0.2">
      <c r="A1723" s="143">
        <v>164</v>
      </c>
    </row>
    <row r="1724" spans="1:1" x14ac:dyDescent="0.2">
      <c r="A1724" s="143">
        <v>298</v>
      </c>
    </row>
    <row r="1725" spans="1:1" x14ac:dyDescent="0.2">
      <c r="A1725" s="143">
        <v>951</v>
      </c>
    </row>
    <row r="1726" spans="1:1" x14ac:dyDescent="0.2">
      <c r="A1726" s="143">
        <v>16</v>
      </c>
    </row>
    <row r="1727" spans="1:1" x14ac:dyDescent="0.2">
      <c r="A1727" s="143">
        <v>944</v>
      </c>
    </row>
    <row r="1728" spans="1:1" x14ac:dyDescent="0.2">
      <c r="A1728" s="143">
        <v>958</v>
      </c>
    </row>
    <row r="1729" spans="1:1" x14ac:dyDescent="0.2">
      <c r="A1729" s="143">
        <v>323</v>
      </c>
    </row>
    <row r="1730" spans="1:1" x14ac:dyDescent="0.2">
      <c r="A1730" s="143">
        <v>309</v>
      </c>
    </row>
    <row r="1731" spans="1:1" x14ac:dyDescent="0.2">
      <c r="A1731" s="143">
        <v>34</v>
      </c>
    </row>
    <row r="1732" spans="1:1" x14ac:dyDescent="0.2">
      <c r="A1732" s="143">
        <v>791</v>
      </c>
    </row>
    <row r="1733" spans="1:1" x14ac:dyDescent="0.2">
      <c r="A1733" s="143">
        <v>395</v>
      </c>
    </row>
    <row r="1734" spans="1:1" x14ac:dyDescent="0.2">
      <c r="A1734" s="143">
        <v>234</v>
      </c>
    </row>
    <row r="1735" spans="1:1" x14ac:dyDescent="0.2">
      <c r="A1735" s="143">
        <v>32</v>
      </c>
    </row>
    <row r="1736" spans="1:1" x14ac:dyDescent="0.2">
      <c r="A1736" s="143">
        <v>989</v>
      </c>
    </row>
    <row r="1737" spans="1:1" x14ac:dyDescent="0.2">
      <c r="A1737" s="143">
        <v>5</v>
      </c>
    </row>
    <row r="1738" spans="1:1" x14ac:dyDescent="0.2">
      <c r="A1738" s="143">
        <v>949</v>
      </c>
    </row>
    <row r="1739" spans="1:1" x14ac:dyDescent="0.2">
      <c r="A1739" s="143">
        <v>58</v>
      </c>
    </row>
    <row r="1740" spans="1:1" x14ac:dyDescent="0.2">
      <c r="A1740" s="143">
        <v>973</v>
      </c>
    </row>
    <row r="1741" spans="1:1" x14ac:dyDescent="0.2">
      <c r="A1741" s="143">
        <v>146</v>
      </c>
    </row>
    <row r="1742" spans="1:1" x14ac:dyDescent="0.2">
      <c r="A1742" s="143">
        <v>331</v>
      </c>
    </row>
    <row r="1743" spans="1:1" x14ac:dyDescent="0.2">
      <c r="A1743" s="143">
        <v>272</v>
      </c>
    </row>
    <row r="1744" spans="1:1" x14ac:dyDescent="0.2">
      <c r="A1744" s="143">
        <v>333</v>
      </c>
    </row>
    <row r="1745" spans="1:1" x14ac:dyDescent="0.2">
      <c r="A1745" s="143">
        <v>118</v>
      </c>
    </row>
    <row r="1746" spans="1:1" x14ac:dyDescent="0.2">
      <c r="A1746" s="143">
        <v>167</v>
      </c>
    </row>
    <row r="1747" spans="1:1" x14ac:dyDescent="0.2">
      <c r="A1747" s="143">
        <v>132</v>
      </c>
    </row>
    <row r="1748" spans="1:1" x14ac:dyDescent="0.2">
      <c r="A1748" s="143">
        <v>441</v>
      </c>
    </row>
    <row r="1749" spans="1:1" x14ac:dyDescent="0.2">
      <c r="A1749" s="143">
        <v>1276</v>
      </c>
    </row>
    <row r="1750" spans="1:1" x14ac:dyDescent="0.2">
      <c r="A1750" s="143">
        <v>911</v>
      </c>
    </row>
    <row r="1751" spans="1:1" x14ac:dyDescent="0.2">
      <c r="A1751" s="143">
        <v>188</v>
      </c>
    </row>
    <row r="1752" spans="1:1" x14ac:dyDescent="0.2">
      <c r="A1752" s="143">
        <v>932</v>
      </c>
    </row>
    <row r="1753" spans="1:1" x14ac:dyDescent="0.2">
      <c r="A1753" s="143">
        <v>94</v>
      </c>
    </row>
    <row r="1754" spans="1:1" x14ac:dyDescent="0.2">
      <c r="A1754" s="143">
        <v>125</v>
      </c>
    </row>
    <row r="1755" spans="1:1" x14ac:dyDescent="0.2">
      <c r="A1755" s="143">
        <v>221</v>
      </c>
    </row>
    <row r="1756" spans="1:1" x14ac:dyDescent="0.2">
      <c r="A1756" s="143">
        <v>313</v>
      </c>
    </row>
    <row r="1757" spans="1:1" x14ac:dyDescent="0.2">
      <c r="A1757" s="143">
        <v>226</v>
      </c>
    </row>
    <row r="1758" spans="1:1" x14ac:dyDescent="0.2">
      <c r="A1758" s="143">
        <v>945</v>
      </c>
    </row>
    <row r="1759" spans="1:1" x14ac:dyDescent="0.2">
      <c r="A1759" s="143">
        <v>409</v>
      </c>
    </row>
    <row r="1760" spans="1:1" x14ac:dyDescent="0.2">
      <c r="A1760" s="143">
        <v>311</v>
      </c>
    </row>
    <row r="1761" spans="1:1" x14ac:dyDescent="0.2">
      <c r="A1761" s="143">
        <v>1706</v>
      </c>
    </row>
    <row r="1762" spans="1:1" x14ac:dyDescent="0.2">
      <c r="A1762" s="143">
        <v>415</v>
      </c>
    </row>
    <row r="1763" spans="1:1" x14ac:dyDescent="0.2">
      <c r="A1763" s="143">
        <v>911</v>
      </c>
    </row>
    <row r="1764" spans="1:1" x14ac:dyDescent="0.2">
      <c r="A1764" s="143">
        <v>90</v>
      </c>
    </row>
    <row r="1765" spans="1:1" x14ac:dyDescent="0.2">
      <c r="A1765" s="143">
        <v>60</v>
      </c>
    </row>
    <row r="1766" spans="1:1" x14ac:dyDescent="0.2">
      <c r="A1766" s="143">
        <v>284</v>
      </c>
    </row>
    <row r="1767" spans="1:1" x14ac:dyDescent="0.2">
      <c r="A1767" s="143">
        <v>65</v>
      </c>
    </row>
    <row r="1768" spans="1:1" x14ac:dyDescent="0.2">
      <c r="A1768" s="143">
        <v>65</v>
      </c>
    </row>
    <row r="1769" spans="1:1" x14ac:dyDescent="0.2">
      <c r="A1769" s="143">
        <v>320</v>
      </c>
    </row>
    <row r="1770" spans="1:1" x14ac:dyDescent="0.2">
      <c r="A1770" s="143">
        <v>342</v>
      </c>
    </row>
    <row r="1771" spans="1:1" x14ac:dyDescent="0.2">
      <c r="A1771" s="143">
        <v>337</v>
      </c>
    </row>
    <row r="1772" spans="1:1" x14ac:dyDescent="0.2">
      <c r="A1772" s="143">
        <v>298</v>
      </c>
    </row>
    <row r="1773" spans="1:1" x14ac:dyDescent="0.2">
      <c r="A1773" s="143">
        <v>24</v>
      </c>
    </row>
    <row r="1774" spans="1:1" x14ac:dyDescent="0.2">
      <c r="A1774" s="143">
        <v>139</v>
      </c>
    </row>
    <row r="1775" spans="1:1" x14ac:dyDescent="0.2">
      <c r="A1775" s="143">
        <v>134</v>
      </c>
    </row>
    <row r="1776" spans="1:1" x14ac:dyDescent="0.2">
      <c r="A1776" s="143">
        <v>19</v>
      </c>
    </row>
    <row r="1777" spans="1:1" x14ac:dyDescent="0.2">
      <c r="A1777" s="143">
        <v>2479</v>
      </c>
    </row>
    <row r="1778" spans="1:1" x14ac:dyDescent="0.2">
      <c r="A1778" s="143">
        <v>8</v>
      </c>
    </row>
    <row r="1779" spans="1:1" x14ac:dyDescent="0.2">
      <c r="A1779" s="143">
        <v>944</v>
      </c>
    </row>
    <row r="1780" spans="1:1" x14ac:dyDescent="0.2">
      <c r="A1780" s="143">
        <v>375</v>
      </c>
    </row>
    <row r="1781" spans="1:1" x14ac:dyDescent="0.2">
      <c r="A1781" s="143">
        <v>331</v>
      </c>
    </row>
    <row r="1782" spans="1:1" x14ac:dyDescent="0.2">
      <c r="A1782" s="143">
        <v>382</v>
      </c>
    </row>
    <row r="1783" spans="1:1" x14ac:dyDescent="0.2">
      <c r="A1783" s="143">
        <v>321</v>
      </c>
    </row>
    <row r="1784" spans="1:1" x14ac:dyDescent="0.2">
      <c r="A1784" s="143">
        <v>323</v>
      </c>
    </row>
    <row r="1785" spans="1:1" x14ac:dyDescent="0.2">
      <c r="A1785" s="143">
        <v>70</v>
      </c>
    </row>
    <row r="1786" spans="1:1" x14ac:dyDescent="0.2">
      <c r="A1786" s="143">
        <v>942</v>
      </c>
    </row>
    <row r="1787" spans="1:1" x14ac:dyDescent="0.2">
      <c r="A1787" s="143">
        <v>16</v>
      </c>
    </row>
    <row r="1788" spans="1:1" x14ac:dyDescent="0.2">
      <c r="A1788" s="143">
        <v>369</v>
      </c>
    </row>
    <row r="1789" spans="1:1" x14ac:dyDescent="0.2">
      <c r="A1789" s="143">
        <v>891</v>
      </c>
    </row>
    <row r="1790" spans="1:1" x14ac:dyDescent="0.2">
      <c r="A1790" s="143">
        <v>789</v>
      </c>
    </row>
    <row r="1791" spans="1:1" x14ac:dyDescent="0.2">
      <c r="A1791" s="143">
        <v>176</v>
      </c>
    </row>
    <row r="1792" spans="1:1" x14ac:dyDescent="0.2">
      <c r="A1792" s="143">
        <v>754</v>
      </c>
    </row>
    <row r="1793" spans="1:1" x14ac:dyDescent="0.2">
      <c r="A1793" s="143">
        <v>213</v>
      </c>
    </row>
    <row r="1794" spans="1:1" x14ac:dyDescent="0.2">
      <c r="A1794" s="143">
        <v>370</v>
      </c>
    </row>
    <row r="1795" spans="1:1" x14ac:dyDescent="0.2">
      <c r="A1795" s="143">
        <v>179</v>
      </c>
    </row>
    <row r="1796" spans="1:1" x14ac:dyDescent="0.2">
      <c r="A1796" s="143">
        <v>933</v>
      </c>
    </row>
    <row r="1797" spans="1:1" x14ac:dyDescent="0.2">
      <c r="A1797" s="143">
        <v>735</v>
      </c>
    </row>
    <row r="1798" spans="1:1" x14ac:dyDescent="0.2">
      <c r="A1798" s="143">
        <v>306</v>
      </c>
    </row>
    <row r="1799" spans="1:1" x14ac:dyDescent="0.2">
      <c r="A1799" s="143">
        <v>804</v>
      </c>
    </row>
    <row r="1800" spans="1:1" x14ac:dyDescent="0.2">
      <c r="A1800" s="143">
        <v>33</v>
      </c>
    </row>
    <row r="1801" spans="1:1" x14ac:dyDescent="0.2">
      <c r="A1801" s="143">
        <v>320</v>
      </c>
    </row>
    <row r="1802" spans="1:1" x14ac:dyDescent="0.2">
      <c r="A1802" s="143">
        <v>462</v>
      </c>
    </row>
    <row r="1803" spans="1:1" x14ac:dyDescent="0.2">
      <c r="A1803" s="143">
        <v>313</v>
      </c>
    </row>
    <row r="1804" spans="1:1" x14ac:dyDescent="0.2">
      <c r="A1804" s="143">
        <v>88</v>
      </c>
    </row>
    <row r="1805" spans="1:1" x14ac:dyDescent="0.2">
      <c r="A1805" s="143">
        <v>267</v>
      </c>
    </row>
    <row r="1806" spans="1:1" x14ac:dyDescent="0.2">
      <c r="A1806" s="143">
        <v>1418</v>
      </c>
    </row>
    <row r="1807" spans="1:1" x14ac:dyDescent="0.2">
      <c r="A1807" s="143">
        <v>93</v>
      </c>
    </row>
    <row r="1808" spans="1:1" x14ac:dyDescent="0.2">
      <c r="A1808" s="143">
        <v>78</v>
      </c>
    </row>
    <row r="1809" spans="1:1" x14ac:dyDescent="0.2">
      <c r="A1809" s="143">
        <v>261</v>
      </c>
    </row>
    <row r="1810" spans="1:1" x14ac:dyDescent="0.2">
      <c r="A1810" s="143">
        <v>325</v>
      </c>
    </row>
    <row r="1811" spans="1:1" x14ac:dyDescent="0.2">
      <c r="A1811" s="143">
        <v>261</v>
      </c>
    </row>
    <row r="1812" spans="1:1" x14ac:dyDescent="0.2">
      <c r="A1812" s="143">
        <v>724</v>
      </c>
    </row>
    <row r="1813" spans="1:1" x14ac:dyDescent="0.2">
      <c r="A1813" s="143">
        <v>920</v>
      </c>
    </row>
    <row r="1814" spans="1:1" x14ac:dyDescent="0.2">
      <c r="A1814" s="143">
        <v>2018</v>
      </c>
    </row>
    <row r="1815" spans="1:1" x14ac:dyDescent="0.2">
      <c r="A1815" s="143">
        <v>361</v>
      </c>
    </row>
    <row r="1816" spans="1:1" x14ac:dyDescent="0.2">
      <c r="A1816" s="143">
        <v>349</v>
      </c>
    </row>
    <row r="1817" spans="1:1" x14ac:dyDescent="0.2">
      <c r="A1817" s="143">
        <v>316</v>
      </c>
    </row>
    <row r="1818" spans="1:1" x14ac:dyDescent="0.2">
      <c r="A1818" s="143">
        <v>16</v>
      </c>
    </row>
    <row r="1819" spans="1:1" x14ac:dyDescent="0.2">
      <c r="A1819" s="143">
        <v>344</v>
      </c>
    </row>
    <row r="1820" spans="1:1" x14ac:dyDescent="0.2">
      <c r="A1820" s="143">
        <v>97</v>
      </c>
    </row>
    <row r="1821" spans="1:1" x14ac:dyDescent="0.2">
      <c r="A1821" s="143">
        <v>76</v>
      </c>
    </row>
    <row r="1822" spans="1:1" x14ac:dyDescent="0.2">
      <c r="A1822" s="143">
        <v>28</v>
      </c>
    </row>
    <row r="1823" spans="1:1" x14ac:dyDescent="0.2">
      <c r="A1823" s="143">
        <v>67</v>
      </c>
    </row>
    <row r="1824" spans="1:1" x14ac:dyDescent="0.2">
      <c r="A1824" s="143">
        <v>448</v>
      </c>
    </row>
    <row r="1825" spans="1:1" x14ac:dyDescent="0.2">
      <c r="A1825" s="143">
        <v>76</v>
      </c>
    </row>
    <row r="1826" spans="1:1" x14ac:dyDescent="0.2">
      <c r="A1826" s="143">
        <v>202</v>
      </c>
    </row>
    <row r="1827" spans="1:1" x14ac:dyDescent="0.2">
      <c r="A1827" s="143">
        <v>75</v>
      </c>
    </row>
    <row r="1828" spans="1:1" x14ac:dyDescent="0.2">
      <c r="A1828" s="143">
        <v>827</v>
      </c>
    </row>
    <row r="1829" spans="1:1" x14ac:dyDescent="0.2">
      <c r="A1829" s="143">
        <v>375</v>
      </c>
    </row>
    <row r="1830" spans="1:1" x14ac:dyDescent="0.2">
      <c r="A1830" s="143">
        <v>1209</v>
      </c>
    </row>
    <row r="1831" spans="1:1" x14ac:dyDescent="0.2">
      <c r="A1831" s="143">
        <v>135</v>
      </c>
    </row>
    <row r="1832" spans="1:1" x14ac:dyDescent="0.2">
      <c r="A1832" s="143">
        <v>336</v>
      </c>
    </row>
    <row r="1833" spans="1:1" x14ac:dyDescent="0.2">
      <c r="A1833" s="143">
        <v>870</v>
      </c>
    </row>
    <row r="1834" spans="1:1" x14ac:dyDescent="0.2">
      <c r="A1834" s="143">
        <v>149</v>
      </c>
    </row>
    <row r="1835" spans="1:1" x14ac:dyDescent="0.2">
      <c r="A1835" s="143">
        <v>322</v>
      </c>
    </row>
    <row r="1836" spans="1:1" x14ac:dyDescent="0.2">
      <c r="A1836" s="143">
        <v>1244</v>
      </c>
    </row>
    <row r="1837" spans="1:1" x14ac:dyDescent="0.2">
      <c r="A1837" s="143">
        <v>336</v>
      </c>
    </row>
    <row r="1838" spans="1:1" x14ac:dyDescent="0.2">
      <c r="A1838" s="143">
        <v>311</v>
      </c>
    </row>
    <row r="1839" spans="1:1" x14ac:dyDescent="0.2">
      <c r="A1839" s="143">
        <v>37</v>
      </c>
    </row>
    <row r="1840" spans="1:1" x14ac:dyDescent="0.2">
      <c r="A1840" s="143">
        <v>79</v>
      </c>
    </row>
    <row r="1841" spans="1:1" x14ac:dyDescent="0.2">
      <c r="A1841" s="143">
        <v>93</v>
      </c>
    </row>
    <row r="1842" spans="1:1" x14ac:dyDescent="0.2">
      <c r="A1842" s="143">
        <v>89</v>
      </c>
    </row>
    <row r="1843" spans="1:1" x14ac:dyDescent="0.2">
      <c r="A1843" s="143">
        <v>330</v>
      </c>
    </row>
    <row r="1844" spans="1:1" x14ac:dyDescent="0.2">
      <c r="A1844" s="143">
        <v>973</v>
      </c>
    </row>
    <row r="1845" spans="1:1" x14ac:dyDescent="0.2">
      <c r="A1845" s="143">
        <v>89</v>
      </c>
    </row>
    <row r="1846" spans="1:1" x14ac:dyDescent="0.2">
      <c r="A1846" s="143">
        <v>1443</v>
      </c>
    </row>
    <row r="1847" spans="1:1" x14ac:dyDescent="0.2">
      <c r="A1847" s="143">
        <v>1211</v>
      </c>
    </row>
    <row r="1848" spans="1:1" x14ac:dyDescent="0.2">
      <c r="A1848" s="143">
        <v>853</v>
      </c>
    </row>
    <row r="1849" spans="1:1" x14ac:dyDescent="0.2">
      <c r="A1849" s="143">
        <v>374</v>
      </c>
    </row>
    <row r="1850" spans="1:1" x14ac:dyDescent="0.2">
      <c r="A1850" s="143">
        <v>156</v>
      </c>
    </row>
    <row r="1851" spans="1:1" x14ac:dyDescent="0.2">
      <c r="A1851" s="143">
        <v>379</v>
      </c>
    </row>
    <row r="1852" spans="1:1" x14ac:dyDescent="0.2">
      <c r="A1852" s="143">
        <v>448</v>
      </c>
    </row>
    <row r="1853" spans="1:1" x14ac:dyDescent="0.2">
      <c r="A1853" s="143">
        <v>457</v>
      </c>
    </row>
    <row r="1854" spans="1:1" x14ac:dyDescent="0.2">
      <c r="A1854" s="143">
        <v>787</v>
      </c>
    </row>
    <row r="1855" spans="1:1" x14ac:dyDescent="0.2">
      <c r="A1855" s="143">
        <v>87</v>
      </c>
    </row>
    <row r="1856" spans="1:1" x14ac:dyDescent="0.2">
      <c r="A1856" s="143">
        <v>165</v>
      </c>
    </row>
    <row r="1857" spans="1:1" x14ac:dyDescent="0.2">
      <c r="A1857" s="143">
        <v>350</v>
      </c>
    </row>
    <row r="1858" spans="1:1" x14ac:dyDescent="0.2">
      <c r="A1858" s="143">
        <v>236</v>
      </c>
    </row>
    <row r="1859" spans="1:1" x14ac:dyDescent="0.2">
      <c r="A1859" s="143">
        <v>796</v>
      </c>
    </row>
    <row r="1860" spans="1:1" x14ac:dyDescent="0.2">
      <c r="A1860" s="143">
        <v>43</v>
      </c>
    </row>
    <row r="1861" spans="1:1" x14ac:dyDescent="0.2">
      <c r="A1861" s="143">
        <v>820</v>
      </c>
    </row>
    <row r="1862" spans="1:1" x14ac:dyDescent="0.2">
      <c r="A1862" s="143">
        <v>902</v>
      </c>
    </row>
    <row r="1863" spans="1:1" x14ac:dyDescent="0.2">
      <c r="A1863" s="143">
        <v>222</v>
      </c>
    </row>
    <row r="1864" spans="1:1" x14ac:dyDescent="0.2">
      <c r="A1864" s="143">
        <v>353</v>
      </c>
    </row>
    <row r="1865" spans="1:1" x14ac:dyDescent="0.2">
      <c r="A1865" s="143">
        <v>308</v>
      </c>
    </row>
    <row r="1866" spans="1:1" x14ac:dyDescent="0.2">
      <c r="A1866" s="143">
        <v>84</v>
      </c>
    </row>
    <row r="1867" spans="1:1" x14ac:dyDescent="0.2">
      <c r="A1867" s="143">
        <v>306</v>
      </c>
    </row>
    <row r="1868" spans="1:1" x14ac:dyDescent="0.2">
      <c r="A1868" s="143">
        <v>336</v>
      </c>
    </row>
    <row r="1869" spans="1:1" x14ac:dyDescent="0.2">
      <c r="A1869" s="143">
        <v>795</v>
      </c>
    </row>
    <row r="1870" spans="1:1" x14ac:dyDescent="0.2">
      <c r="A1870" s="143">
        <v>991</v>
      </c>
    </row>
    <row r="1871" spans="1:1" x14ac:dyDescent="0.2">
      <c r="A1871" s="143">
        <v>289</v>
      </c>
    </row>
    <row r="1872" spans="1:1" x14ac:dyDescent="0.2">
      <c r="A1872" s="143">
        <v>132</v>
      </c>
    </row>
    <row r="1873" spans="1:1" x14ac:dyDescent="0.2">
      <c r="A1873" s="143">
        <v>810</v>
      </c>
    </row>
    <row r="1874" spans="1:1" x14ac:dyDescent="0.2">
      <c r="A1874" s="143">
        <v>859</v>
      </c>
    </row>
    <row r="1875" spans="1:1" x14ac:dyDescent="0.2">
      <c r="A1875" s="143">
        <v>878</v>
      </c>
    </row>
    <row r="1876" spans="1:1" x14ac:dyDescent="0.2">
      <c r="A1876" s="143">
        <v>23</v>
      </c>
    </row>
    <row r="1877" spans="1:1" x14ac:dyDescent="0.2">
      <c r="A1877" s="143">
        <v>98</v>
      </c>
    </row>
    <row r="1878" spans="1:1" x14ac:dyDescent="0.2">
      <c r="A1878" s="143">
        <v>0</v>
      </c>
    </row>
    <row r="1879" spans="1:1" x14ac:dyDescent="0.2">
      <c r="A1879" s="143">
        <v>364</v>
      </c>
    </row>
    <row r="1880" spans="1:1" x14ac:dyDescent="0.2">
      <c r="A1880" s="143">
        <v>280</v>
      </c>
    </row>
    <row r="1881" spans="1:1" x14ac:dyDescent="0.2">
      <c r="A1881" s="143">
        <v>719</v>
      </c>
    </row>
    <row r="1882" spans="1:1" x14ac:dyDescent="0.2">
      <c r="A1882" s="143">
        <v>1437</v>
      </c>
    </row>
    <row r="1883" spans="1:1" x14ac:dyDescent="0.2">
      <c r="A1883" s="143">
        <v>95</v>
      </c>
    </row>
    <row r="1884" spans="1:1" x14ac:dyDescent="0.2">
      <c r="A1884" s="143">
        <v>239</v>
      </c>
    </row>
    <row r="1885" spans="1:1" x14ac:dyDescent="0.2">
      <c r="A1885" s="143">
        <v>31</v>
      </c>
    </row>
    <row r="1886" spans="1:1" x14ac:dyDescent="0.2">
      <c r="A1886" s="143">
        <v>833</v>
      </c>
    </row>
    <row r="1887" spans="1:1" x14ac:dyDescent="0.2">
      <c r="A1887" s="143">
        <v>1113</v>
      </c>
    </row>
    <row r="1888" spans="1:1" x14ac:dyDescent="0.2">
      <c r="A1888" s="143">
        <v>1365</v>
      </c>
    </row>
    <row r="1889" spans="1:1" x14ac:dyDescent="0.2">
      <c r="A1889" s="143">
        <v>472</v>
      </c>
    </row>
    <row r="1890" spans="1:1" x14ac:dyDescent="0.2">
      <c r="A1890" s="143">
        <v>293</v>
      </c>
    </row>
    <row r="1891" spans="1:1" x14ac:dyDescent="0.2">
      <c r="A1891" s="143">
        <v>2304</v>
      </c>
    </row>
    <row r="1892" spans="1:1" x14ac:dyDescent="0.2">
      <c r="A1892" s="143">
        <v>188</v>
      </c>
    </row>
    <row r="1893" spans="1:1" x14ac:dyDescent="0.2">
      <c r="A1893" s="143">
        <v>362</v>
      </c>
    </row>
    <row r="1894" spans="1:1" x14ac:dyDescent="0.2">
      <c r="A1894" s="143">
        <v>649</v>
      </c>
    </row>
    <row r="1895" spans="1:1" x14ac:dyDescent="0.2">
      <c r="A1895" s="143">
        <v>13</v>
      </c>
    </row>
    <row r="1896" spans="1:1" x14ac:dyDescent="0.2">
      <c r="A1896" s="143">
        <v>129</v>
      </c>
    </row>
    <row r="1897" spans="1:1" x14ac:dyDescent="0.2">
      <c r="A1897" s="143">
        <v>322</v>
      </c>
    </row>
    <row r="1898" spans="1:1" x14ac:dyDescent="0.2">
      <c r="A1898" s="143">
        <v>58</v>
      </c>
    </row>
    <row r="1899" spans="1:1" x14ac:dyDescent="0.2">
      <c r="A1899" s="143">
        <v>86</v>
      </c>
    </row>
    <row r="1900" spans="1:1" x14ac:dyDescent="0.2">
      <c r="A1900" s="143">
        <v>292</v>
      </c>
    </row>
    <row r="1901" spans="1:1" x14ac:dyDescent="0.2">
      <c r="A1901" s="143">
        <v>45</v>
      </c>
    </row>
    <row r="1902" spans="1:1" x14ac:dyDescent="0.2">
      <c r="A1902" s="143">
        <v>58</v>
      </c>
    </row>
    <row r="1903" spans="1:1" x14ac:dyDescent="0.2">
      <c r="A1903" s="143">
        <v>304</v>
      </c>
    </row>
    <row r="1904" spans="1:1" x14ac:dyDescent="0.2">
      <c r="A1904" s="143">
        <v>303</v>
      </c>
    </row>
    <row r="1905" spans="1:1" x14ac:dyDescent="0.2">
      <c r="A1905" s="143">
        <v>334</v>
      </c>
    </row>
    <row r="1906" spans="1:1" x14ac:dyDescent="0.2">
      <c r="A1906" s="143">
        <v>310</v>
      </c>
    </row>
    <row r="1907" spans="1:1" x14ac:dyDescent="0.2">
      <c r="A1907" s="143">
        <v>16</v>
      </c>
    </row>
    <row r="1908" spans="1:1" x14ac:dyDescent="0.2">
      <c r="A1908" s="143">
        <v>334</v>
      </c>
    </row>
    <row r="1909" spans="1:1" x14ac:dyDescent="0.2">
      <c r="A1909" s="143">
        <v>67</v>
      </c>
    </row>
    <row r="1910" spans="1:1" x14ac:dyDescent="0.2">
      <c r="A1910" s="143">
        <v>801</v>
      </c>
    </row>
    <row r="1911" spans="1:1" x14ac:dyDescent="0.2">
      <c r="A1911" s="143">
        <v>330</v>
      </c>
    </row>
    <row r="1912" spans="1:1" x14ac:dyDescent="0.2">
      <c r="A1912" s="143">
        <v>73</v>
      </c>
    </row>
    <row r="1913" spans="1:1" x14ac:dyDescent="0.2">
      <c r="A1913" s="143">
        <v>100</v>
      </c>
    </row>
    <row r="1914" spans="1:1" x14ac:dyDescent="0.2">
      <c r="A1914" s="143">
        <v>143</v>
      </c>
    </row>
    <row r="1915" spans="1:1" x14ac:dyDescent="0.2">
      <c r="A1915" s="143">
        <v>274</v>
      </c>
    </row>
    <row r="1916" spans="1:1" x14ac:dyDescent="0.2">
      <c r="A1916" s="143">
        <v>316</v>
      </c>
    </row>
    <row r="1917" spans="1:1" x14ac:dyDescent="0.2">
      <c r="A1917" s="143">
        <v>938</v>
      </c>
    </row>
    <row r="1918" spans="1:1" x14ac:dyDescent="0.2">
      <c r="A1918" s="143">
        <v>428</v>
      </c>
    </row>
    <row r="1919" spans="1:1" x14ac:dyDescent="0.2">
      <c r="A1919" s="143">
        <v>391</v>
      </c>
    </row>
    <row r="1920" spans="1:1" x14ac:dyDescent="0.2">
      <c r="A1920" s="143">
        <v>331</v>
      </c>
    </row>
    <row r="1921" spans="1:1" x14ac:dyDescent="0.2">
      <c r="A1921" s="143">
        <v>54</v>
      </c>
    </row>
    <row r="1922" spans="1:1" x14ac:dyDescent="0.2">
      <c r="A1922" s="143">
        <v>284</v>
      </c>
    </row>
    <row r="1923" spans="1:1" x14ac:dyDescent="0.2">
      <c r="A1923" s="143">
        <v>76</v>
      </c>
    </row>
    <row r="1924" spans="1:1" x14ac:dyDescent="0.2">
      <c r="A1924" s="143">
        <v>50</v>
      </c>
    </row>
    <row r="1925" spans="1:1" x14ac:dyDescent="0.2">
      <c r="A1925" s="143">
        <v>40</v>
      </c>
    </row>
    <row r="1926" spans="1:1" x14ac:dyDescent="0.2">
      <c r="A1926" s="143">
        <v>896</v>
      </c>
    </row>
    <row r="1927" spans="1:1" x14ac:dyDescent="0.2">
      <c r="A1927" s="143">
        <v>295</v>
      </c>
    </row>
    <row r="1928" spans="1:1" x14ac:dyDescent="0.2">
      <c r="A1928" s="143">
        <v>325</v>
      </c>
    </row>
    <row r="1929" spans="1:1" x14ac:dyDescent="0.2">
      <c r="A1929" s="143">
        <v>3204</v>
      </c>
    </row>
    <row r="1930" spans="1:1" x14ac:dyDescent="0.2">
      <c r="A1930" s="143">
        <v>369</v>
      </c>
    </row>
    <row r="1931" spans="1:1" x14ac:dyDescent="0.2">
      <c r="A1931" s="143">
        <v>327</v>
      </c>
    </row>
    <row r="1932" spans="1:1" x14ac:dyDescent="0.2">
      <c r="A1932" s="143">
        <v>55</v>
      </c>
    </row>
    <row r="1933" spans="1:1" x14ac:dyDescent="0.2">
      <c r="A1933" s="143">
        <v>78</v>
      </c>
    </row>
    <row r="1934" spans="1:1" x14ac:dyDescent="0.2">
      <c r="A1934" s="143">
        <v>73</v>
      </c>
    </row>
    <row r="1935" spans="1:1" x14ac:dyDescent="0.2">
      <c r="A1935" s="143">
        <v>139</v>
      </c>
    </row>
    <row r="1936" spans="1:1" x14ac:dyDescent="0.2">
      <c r="A1936" s="143">
        <v>816</v>
      </c>
    </row>
    <row r="1937" spans="1:1" x14ac:dyDescent="0.2">
      <c r="A1937" s="143">
        <v>752</v>
      </c>
    </row>
    <row r="1938" spans="1:1" x14ac:dyDescent="0.2">
      <c r="A1938" s="143">
        <v>46</v>
      </c>
    </row>
    <row r="1939" spans="1:1" x14ac:dyDescent="0.2">
      <c r="A1939" s="143">
        <v>9</v>
      </c>
    </row>
    <row r="1940" spans="1:1" x14ac:dyDescent="0.2">
      <c r="A1940" s="143">
        <v>763</v>
      </c>
    </row>
    <row r="1941" spans="1:1" x14ac:dyDescent="0.2">
      <c r="A1941" s="143">
        <v>380</v>
      </c>
    </row>
    <row r="1942" spans="1:1" x14ac:dyDescent="0.2">
      <c r="A1942" s="143">
        <v>285</v>
      </c>
    </row>
    <row r="1943" spans="1:1" x14ac:dyDescent="0.2">
      <c r="A1943" s="143">
        <v>357</v>
      </c>
    </row>
    <row r="1944" spans="1:1" x14ac:dyDescent="0.2">
      <c r="A1944" s="143">
        <v>1051</v>
      </c>
    </row>
    <row r="1945" spans="1:1" x14ac:dyDescent="0.2">
      <c r="A1945" s="143">
        <v>30</v>
      </c>
    </row>
    <row r="1946" spans="1:1" x14ac:dyDescent="0.2">
      <c r="A1946" s="143">
        <v>1364</v>
      </c>
    </row>
    <row r="1947" spans="1:1" x14ac:dyDescent="0.2">
      <c r="A1947" s="143">
        <v>71</v>
      </c>
    </row>
    <row r="1948" spans="1:1" x14ac:dyDescent="0.2">
      <c r="A1948" s="143">
        <v>89</v>
      </c>
    </row>
    <row r="1949" spans="1:1" x14ac:dyDescent="0.2">
      <c r="A1949" s="143">
        <v>53</v>
      </c>
    </row>
    <row r="1950" spans="1:1" x14ac:dyDescent="0.2">
      <c r="A1950" s="143">
        <v>789</v>
      </c>
    </row>
    <row r="1951" spans="1:1" x14ac:dyDescent="0.2">
      <c r="A1951" s="143">
        <v>431</v>
      </c>
    </row>
    <row r="1952" spans="1:1" x14ac:dyDescent="0.2">
      <c r="A1952" s="143">
        <v>416</v>
      </c>
    </row>
    <row r="1953" spans="1:1" x14ac:dyDescent="0.2">
      <c r="A1953" s="143">
        <v>237</v>
      </c>
    </row>
    <row r="1954" spans="1:1" x14ac:dyDescent="0.2">
      <c r="A1954" s="143">
        <v>989</v>
      </c>
    </row>
    <row r="1955" spans="1:1" x14ac:dyDescent="0.2">
      <c r="A1955" s="143">
        <v>560</v>
      </c>
    </row>
    <row r="1956" spans="1:1" x14ac:dyDescent="0.2">
      <c r="A1956" s="143">
        <v>1969</v>
      </c>
    </row>
    <row r="1957" spans="1:1" x14ac:dyDescent="0.2">
      <c r="A1957" s="143">
        <v>88</v>
      </c>
    </row>
    <row r="1958" spans="1:1" x14ac:dyDescent="0.2">
      <c r="A1958" s="143">
        <v>256</v>
      </c>
    </row>
    <row r="1959" spans="1:1" x14ac:dyDescent="0.2">
      <c r="A1959" s="143">
        <v>920</v>
      </c>
    </row>
    <row r="1960" spans="1:1" x14ac:dyDescent="0.2">
      <c r="A1960" s="143">
        <v>700</v>
      </c>
    </row>
    <row r="1961" spans="1:1" x14ac:dyDescent="0.2">
      <c r="A1961" s="143">
        <v>708</v>
      </c>
    </row>
    <row r="1962" spans="1:1" x14ac:dyDescent="0.2">
      <c r="A1962" s="143">
        <v>436</v>
      </c>
    </row>
    <row r="1963" spans="1:1" x14ac:dyDescent="0.2">
      <c r="A1963" s="143">
        <v>301</v>
      </c>
    </row>
    <row r="1964" spans="1:1" x14ac:dyDescent="0.2">
      <c r="A1964" s="143">
        <v>28</v>
      </c>
    </row>
    <row r="1965" spans="1:1" x14ac:dyDescent="0.2">
      <c r="A1965" s="143">
        <v>92</v>
      </c>
    </row>
    <row r="1966" spans="1:1" x14ac:dyDescent="0.2">
      <c r="A1966" s="143">
        <v>377</v>
      </c>
    </row>
    <row r="1967" spans="1:1" x14ac:dyDescent="0.2">
      <c r="A1967" s="143">
        <v>69</v>
      </c>
    </row>
    <row r="1968" spans="1:1" x14ac:dyDescent="0.2">
      <c r="A1968" s="143">
        <v>979</v>
      </c>
    </row>
    <row r="1969" spans="1:1" x14ac:dyDescent="0.2">
      <c r="A1969" s="143">
        <v>99</v>
      </c>
    </row>
    <row r="1970" spans="1:1" x14ac:dyDescent="0.2">
      <c r="A1970" s="143">
        <v>276</v>
      </c>
    </row>
    <row r="1971" spans="1:1" x14ac:dyDescent="0.2">
      <c r="A1971" s="143">
        <v>848</v>
      </c>
    </row>
    <row r="1972" spans="1:1" x14ac:dyDescent="0.2">
      <c r="A1972" s="143">
        <v>893</v>
      </c>
    </row>
    <row r="1973" spans="1:1" x14ac:dyDescent="0.2">
      <c r="A1973" s="143">
        <v>342</v>
      </c>
    </row>
    <row r="1974" spans="1:1" x14ac:dyDescent="0.2">
      <c r="A1974" s="143">
        <v>48</v>
      </c>
    </row>
    <row r="1975" spans="1:1" x14ac:dyDescent="0.2">
      <c r="A1975" s="143">
        <v>1799</v>
      </c>
    </row>
    <row r="1976" spans="1:1" x14ac:dyDescent="0.2">
      <c r="A1976" s="143">
        <v>982</v>
      </c>
    </row>
    <row r="1977" spans="1:1" x14ac:dyDescent="0.2">
      <c r="A1977" s="143">
        <v>1209</v>
      </c>
    </row>
    <row r="1978" spans="1:1" x14ac:dyDescent="0.2">
      <c r="A1978" s="143">
        <v>82</v>
      </c>
    </row>
    <row r="1979" spans="1:1" x14ac:dyDescent="0.2">
      <c r="A1979" s="143">
        <v>866</v>
      </c>
    </row>
    <row r="1980" spans="1:1" x14ac:dyDescent="0.2">
      <c r="A1980" s="143">
        <v>359</v>
      </c>
    </row>
    <row r="1981" spans="1:1" x14ac:dyDescent="0.2">
      <c r="A1981" s="143">
        <v>829</v>
      </c>
    </row>
    <row r="1982" spans="1:1" x14ac:dyDescent="0.2">
      <c r="A1982" s="143">
        <v>76</v>
      </c>
    </row>
    <row r="1983" spans="1:1" x14ac:dyDescent="0.2">
      <c r="A1983" s="143">
        <v>497</v>
      </c>
    </row>
    <row r="1984" spans="1:1" x14ac:dyDescent="0.2">
      <c r="A1984" s="143">
        <v>300</v>
      </c>
    </row>
    <row r="1985" spans="1:1" x14ac:dyDescent="0.2">
      <c r="A1985" s="143">
        <v>29</v>
      </c>
    </row>
    <row r="1986" spans="1:1" x14ac:dyDescent="0.2">
      <c r="A1986" s="143">
        <v>165</v>
      </c>
    </row>
    <row r="1987" spans="1:1" x14ac:dyDescent="0.2">
      <c r="A1987" s="143">
        <v>952</v>
      </c>
    </row>
    <row r="1988" spans="1:1" x14ac:dyDescent="0.2">
      <c r="A1988" s="143">
        <v>332</v>
      </c>
    </row>
    <row r="1989" spans="1:1" x14ac:dyDescent="0.2">
      <c r="A1989" s="143">
        <v>40</v>
      </c>
    </row>
    <row r="1990" spans="1:1" x14ac:dyDescent="0.2">
      <c r="A1990" s="143">
        <v>235</v>
      </c>
    </row>
    <row r="1991" spans="1:1" x14ac:dyDescent="0.2">
      <c r="A1991" s="143">
        <v>810</v>
      </c>
    </row>
    <row r="1992" spans="1:1" x14ac:dyDescent="0.2">
      <c r="A1992" s="143">
        <v>90</v>
      </c>
    </row>
    <row r="1993" spans="1:1" x14ac:dyDescent="0.2">
      <c r="A1993" s="143">
        <v>74</v>
      </c>
    </row>
    <row r="1994" spans="1:1" x14ac:dyDescent="0.2">
      <c r="A1994" s="143">
        <v>704</v>
      </c>
    </row>
    <row r="1995" spans="1:1" x14ac:dyDescent="0.2">
      <c r="A1995" s="143">
        <v>245</v>
      </c>
    </row>
    <row r="1996" spans="1:1" x14ac:dyDescent="0.2">
      <c r="A1996" s="143">
        <v>991</v>
      </c>
    </row>
    <row r="1997" spans="1:1" x14ac:dyDescent="0.2">
      <c r="A1997" s="143">
        <v>31</v>
      </c>
    </row>
    <row r="1998" spans="1:1" x14ac:dyDescent="0.2">
      <c r="A1998" s="143">
        <v>72</v>
      </c>
    </row>
    <row r="1999" spans="1:1" x14ac:dyDescent="0.2">
      <c r="A1999" s="143">
        <v>264</v>
      </c>
    </row>
    <row r="2000" spans="1:1" x14ac:dyDescent="0.2">
      <c r="A2000" s="143">
        <v>390</v>
      </c>
    </row>
    <row r="2001" spans="1:1" x14ac:dyDescent="0.2">
      <c r="A2001" s="143">
        <v>411</v>
      </c>
    </row>
    <row r="2002" spans="1:1" x14ac:dyDescent="0.2">
      <c r="A2002" s="143">
        <v>941</v>
      </c>
    </row>
    <row r="2003" spans="1:1" x14ac:dyDescent="0.2">
      <c r="A2003" s="143">
        <v>1094</v>
      </c>
    </row>
    <row r="2004" spans="1:1" x14ac:dyDescent="0.2">
      <c r="A2004" s="143">
        <v>65</v>
      </c>
    </row>
    <row r="2005" spans="1:1" x14ac:dyDescent="0.2">
      <c r="A2005" s="143">
        <v>1234</v>
      </c>
    </row>
    <row r="2006" spans="1:1" x14ac:dyDescent="0.2">
      <c r="A2006" s="143">
        <v>1247</v>
      </c>
    </row>
    <row r="2007" spans="1:1" x14ac:dyDescent="0.2">
      <c r="A2007" s="143">
        <v>15</v>
      </c>
    </row>
    <row r="2008" spans="1:1" x14ac:dyDescent="0.2">
      <c r="A2008" s="143">
        <v>65</v>
      </c>
    </row>
    <row r="2009" spans="1:1" x14ac:dyDescent="0.2">
      <c r="A2009" s="143">
        <v>982</v>
      </c>
    </row>
    <row r="2010" spans="1:1" x14ac:dyDescent="0.2">
      <c r="A2010" s="143">
        <v>361</v>
      </c>
    </row>
    <row r="2011" spans="1:1" x14ac:dyDescent="0.2">
      <c r="A2011" s="143">
        <v>268</v>
      </c>
    </row>
    <row r="2012" spans="1:1" x14ac:dyDescent="0.2">
      <c r="A2012" s="143">
        <v>713</v>
      </c>
    </row>
    <row r="2013" spans="1:1" x14ac:dyDescent="0.2">
      <c r="A2013" s="143">
        <v>23</v>
      </c>
    </row>
    <row r="2014" spans="1:1" x14ac:dyDescent="0.2">
      <c r="A2014" s="143">
        <v>284</v>
      </c>
    </row>
    <row r="2015" spans="1:1" x14ac:dyDescent="0.2">
      <c r="A2015" s="143">
        <v>1</v>
      </c>
    </row>
    <row r="2016" spans="1:1" x14ac:dyDescent="0.2">
      <c r="A2016" s="143">
        <v>330</v>
      </c>
    </row>
    <row r="2017" spans="1:1" x14ac:dyDescent="0.2">
      <c r="A2017" s="143">
        <v>388</v>
      </c>
    </row>
    <row r="2018" spans="1:1" x14ac:dyDescent="0.2">
      <c r="A2018" s="143">
        <v>327</v>
      </c>
    </row>
    <row r="2019" spans="1:1" x14ac:dyDescent="0.2">
      <c r="A2019" s="143">
        <v>64</v>
      </c>
    </row>
    <row r="2020" spans="1:1" x14ac:dyDescent="0.2">
      <c r="A2020" s="143">
        <v>10</v>
      </c>
    </row>
    <row r="2021" spans="1:1" x14ac:dyDescent="0.2">
      <c r="A2021" s="143">
        <v>812</v>
      </c>
    </row>
    <row r="2022" spans="1:1" x14ac:dyDescent="0.2">
      <c r="A2022" s="143">
        <v>2150</v>
      </c>
    </row>
    <row r="2023" spans="1:1" x14ac:dyDescent="0.2">
      <c r="A2023" s="143">
        <v>1193</v>
      </c>
    </row>
    <row r="2024" spans="1:1" x14ac:dyDescent="0.2">
      <c r="A2024" s="143">
        <v>334</v>
      </c>
    </row>
    <row r="2025" spans="1:1" x14ac:dyDescent="0.2">
      <c r="A2025" s="143">
        <v>863</v>
      </c>
    </row>
    <row r="2026" spans="1:1" x14ac:dyDescent="0.2">
      <c r="A2026" s="143">
        <v>284</v>
      </c>
    </row>
    <row r="2027" spans="1:1" x14ac:dyDescent="0.2">
      <c r="A2027" s="143">
        <v>347</v>
      </c>
    </row>
    <row r="2028" spans="1:1" x14ac:dyDescent="0.2">
      <c r="A2028" s="143">
        <v>90</v>
      </c>
    </row>
    <row r="2029" spans="1:1" x14ac:dyDescent="0.2">
      <c r="A2029" s="143">
        <v>363</v>
      </c>
    </row>
    <row r="2030" spans="1:1" x14ac:dyDescent="0.2">
      <c r="A2030" s="143">
        <v>546</v>
      </c>
    </row>
    <row r="2031" spans="1:1" x14ac:dyDescent="0.2">
      <c r="A2031" s="143">
        <v>325</v>
      </c>
    </row>
    <row r="2032" spans="1:1" x14ac:dyDescent="0.2">
      <c r="A2032" s="143">
        <v>679</v>
      </c>
    </row>
    <row r="2033" spans="1:1" x14ac:dyDescent="0.2">
      <c r="A2033" s="143">
        <v>1563</v>
      </c>
    </row>
    <row r="2034" spans="1:1" x14ac:dyDescent="0.2">
      <c r="A2034" s="143">
        <v>408</v>
      </c>
    </row>
    <row r="2035" spans="1:1" x14ac:dyDescent="0.2">
      <c r="A2035" s="143">
        <v>50</v>
      </c>
    </row>
    <row r="2036" spans="1:1" x14ac:dyDescent="0.2">
      <c r="A2036" s="143">
        <v>225</v>
      </c>
    </row>
    <row r="2037" spans="1:1" x14ac:dyDescent="0.2">
      <c r="A2037" s="143">
        <v>331</v>
      </c>
    </row>
    <row r="2038" spans="1:1" x14ac:dyDescent="0.2">
      <c r="A2038" s="143">
        <v>374</v>
      </c>
    </row>
    <row r="2039" spans="1:1" x14ac:dyDescent="0.2">
      <c r="A2039" s="143">
        <v>330</v>
      </c>
    </row>
    <row r="2040" spans="1:1" x14ac:dyDescent="0.2">
      <c r="A2040" s="143">
        <v>195</v>
      </c>
    </row>
    <row r="2041" spans="1:1" x14ac:dyDescent="0.2">
      <c r="A2041" s="143">
        <v>35</v>
      </c>
    </row>
    <row r="2042" spans="1:1" x14ac:dyDescent="0.2">
      <c r="A2042" s="143">
        <v>253</v>
      </c>
    </row>
    <row r="2043" spans="1:1" x14ac:dyDescent="0.2">
      <c r="A2043" s="143">
        <v>2264</v>
      </c>
    </row>
    <row r="2044" spans="1:1" x14ac:dyDescent="0.2">
      <c r="A2044" s="143">
        <v>1906</v>
      </c>
    </row>
    <row r="2045" spans="1:1" x14ac:dyDescent="0.2">
      <c r="A2045" s="143">
        <v>1466</v>
      </c>
    </row>
    <row r="2046" spans="1:1" x14ac:dyDescent="0.2">
      <c r="A2046" s="143">
        <v>73</v>
      </c>
    </row>
    <row r="2047" spans="1:1" x14ac:dyDescent="0.2">
      <c r="A2047" s="143">
        <v>368</v>
      </c>
    </row>
    <row r="2048" spans="1:1" x14ac:dyDescent="0.2">
      <c r="A2048" s="143">
        <v>155</v>
      </c>
    </row>
    <row r="2049" spans="1:1" x14ac:dyDescent="0.2">
      <c r="A2049" s="143">
        <v>232</v>
      </c>
    </row>
    <row r="2050" spans="1:1" x14ac:dyDescent="0.2">
      <c r="A2050" s="143">
        <v>530</v>
      </c>
    </row>
    <row r="2051" spans="1:1" x14ac:dyDescent="0.2">
      <c r="A2051" s="143">
        <v>219</v>
      </c>
    </row>
    <row r="2052" spans="1:1" x14ac:dyDescent="0.2">
      <c r="A2052" s="143">
        <v>97</v>
      </c>
    </row>
    <row r="2053" spans="1:1" x14ac:dyDescent="0.2">
      <c r="A2053" s="143">
        <v>339</v>
      </c>
    </row>
    <row r="2054" spans="1:1" x14ac:dyDescent="0.2">
      <c r="A2054" s="143">
        <v>759</v>
      </c>
    </row>
    <row r="2055" spans="1:1" x14ac:dyDescent="0.2">
      <c r="A2055" s="143">
        <v>68</v>
      </c>
    </row>
    <row r="2056" spans="1:1" x14ac:dyDescent="0.2">
      <c r="A2056" s="143">
        <v>56</v>
      </c>
    </row>
    <row r="2057" spans="1:1" x14ac:dyDescent="0.2">
      <c r="A2057" s="143">
        <v>88</v>
      </c>
    </row>
    <row r="2058" spans="1:1" x14ac:dyDescent="0.2">
      <c r="A2058" s="143">
        <v>363</v>
      </c>
    </row>
    <row r="2059" spans="1:1" x14ac:dyDescent="0.2">
      <c r="A2059" s="143">
        <v>477</v>
      </c>
    </row>
    <row r="2060" spans="1:1" x14ac:dyDescent="0.2">
      <c r="A2060" s="143">
        <v>887</v>
      </c>
    </row>
    <row r="2061" spans="1:1" x14ac:dyDescent="0.2">
      <c r="A2061" s="143">
        <v>340</v>
      </c>
    </row>
    <row r="2062" spans="1:1" x14ac:dyDescent="0.2">
      <c r="A2062" s="143">
        <v>1221</v>
      </c>
    </row>
    <row r="2063" spans="1:1" x14ac:dyDescent="0.2">
      <c r="A2063" s="143">
        <v>15</v>
      </c>
    </row>
    <row r="2064" spans="1:1" x14ac:dyDescent="0.2">
      <c r="A2064" s="143">
        <v>379</v>
      </c>
    </row>
    <row r="2065" spans="1:1" x14ac:dyDescent="0.2">
      <c r="A2065" s="143">
        <v>932</v>
      </c>
    </row>
    <row r="2066" spans="1:1" x14ac:dyDescent="0.2">
      <c r="A2066" s="143">
        <v>225</v>
      </c>
    </row>
    <row r="2067" spans="1:1" x14ac:dyDescent="0.2">
      <c r="A2067" s="143">
        <v>64</v>
      </c>
    </row>
    <row r="2068" spans="1:1" x14ac:dyDescent="0.2">
      <c r="A2068" s="143">
        <v>98</v>
      </c>
    </row>
    <row r="2069" spans="1:1" x14ac:dyDescent="0.2">
      <c r="A2069" s="143">
        <v>778</v>
      </c>
    </row>
    <row r="2070" spans="1:1" x14ac:dyDescent="0.2">
      <c r="A2070" s="143">
        <v>318</v>
      </c>
    </row>
    <row r="2071" spans="1:1" x14ac:dyDescent="0.2">
      <c r="A2071" s="143">
        <v>189</v>
      </c>
    </row>
    <row r="2072" spans="1:1" x14ac:dyDescent="0.2">
      <c r="A2072" s="143">
        <v>225</v>
      </c>
    </row>
    <row r="2073" spans="1:1" x14ac:dyDescent="0.2">
      <c r="A2073" s="143">
        <v>82</v>
      </c>
    </row>
    <row r="2074" spans="1:1" x14ac:dyDescent="0.2">
      <c r="A2074" s="143">
        <v>714</v>
      </c>
    </row>
    <row r="2075" spans="1:1" x14ac:dyDescent="0.2">
      <c r="A2075" s="143">
        <v>439</v>
      </c>
    </row>
    <row r="2076" spans="1:1" x14ac:dyDescent="0.2">
      <c r="A2076" s="143">
        <v>1476</v>
      </c>
    </row>
    <row r="2077" spans="1:1" x14ac:dyDescent="0.2">
      <c r="A2077" s="143">
        <v>14</v>
      </c>
    </row>
    <row r="2078" spans="1:1" x14ac:dyDescent="0.2">
      <c r="A2078" s="143">
        <v>159</v>
      </c>
    </row>
    <row r="2079" spans="1:1" x14ac:dyDescent="0.2">
      <c r="A2079" s="143">
        <v>46</v>
      </c>
    </row>
    <row r="2080" spans="1:1" x14ac:dyDescent="0.2">
      <c r="A2080" s="143">
        <v>454</v>
      </c>
    </row>
    <row r="2081" spans="1:1" x14ac:dyDescent="0.2">
      <c r="A2081" s="143">
        <v>66</v>
      </c>
    </row>
    <row r="2082" spans="1:1" x14ac:dyDescent="0.2">
      <c r="A2082" s="143">
        <v>84</v>
      </c>
    </row>
    <row r="2083" spans="1:1" x14ac:dyDescent="0.2">
      <c r="A2083" s="143">
        <v>322</v>
      </c>
    </row>
    <row r="2084" spans="1:1" x14ac:dyDescent="0.2">
      <c r="A2084" s="143">
        <v>486</v>
      </c>
    </row>
    <row r="2085" spans="1:1" x14ac:dyDescent="0.2">
      <c r="A2085" s="143">
        <v>783</v>
      </c>
    </row>
    <row r="2086" spans="1:1" x14ac:dyDescent="0.2">
      <c r="A2086" s="143">
        <v>174</v>
      </c>
    </row>
    <row r="2087" spans="1:1" x14ac:dyDescent="0.2">
      <c r="A2087" s="143">
        <v>323</v>
      </c>
    </row>
    <row r="2088" spans="1:1" x14ac:dyDescent="0.2">
      <c r="A2088" s="143">
        <v>533</v>
      </c>
    </row>
    <row r="2089" spans="1:1" x14ac:dyDescent="0.2">
      <c r="A2089" s="143">
        <v>277</v>
      </c>
    </row>
    <row r="2090" spans="1:1" x14ac:dyDescent="0.2">
      <c r="A2090" s="143">
        <v>292</v>
      </c>
    </row>
    <row r="2091" spans="1:1" x14ac:dyDescent="0.2">
      <c r="A2091" s="143">
        <v>66</v>
      </c>
    </row>
    <row r="2092" spans="1:1" x14ac:dyDescent="0.2">
      <c r="A2092" s="143">
        <v>765</v>
      </c>
    </row>
    <row r="2093" spans="1:1" x14ac:dyDescent="0.2">
      <c r="A2093" s="143">
        <v>69</v>
      </c>
    </row>
    <row r="2094" spans="1:1" x14ac:dyDescent="0.2">
      <c r="A2094" s="143">
        <v>84</v>
      </c>
    </row>
    <row r="2095" spans="1:1" x14ac:dyDescent="0.2">
      <c r="A2095" s="143">
        <v>53</v>
      </c>
    </row>
    <row r="2096" spans="1:1" x14ac:dyDescent="0.2">
      <c r="A2096" s="143">
        <v>331</v>
      </c>
    </row>
    <row r="2097" spans="1:1" x14ac:dyDescent="0.2">
      <c r="A2097" s="143">
        <v>386</v>
      </c>
    </row>
    <row r="2098" spans="1:1" x14ac:dyDescent="0.2">
      <c r="A2098" s="143">
        <v>47</v>
      </c>
    </row>
    <row r="2099" spans="1:1" x14ac:dyDescent="0.2">
      <c r="A2099" s="143">
        <v>293</v>
      </c>
    </row>
    <row r="2100" spans="1:1" x14ac:dyDescent="0.2">
      <c r="A2100" s="143">
        <v>391</v>
      </c>
    </row>
    <row r="2101" spans="1:1" x14ac:dyDescent="0.2">
      <c r="A2101" s="143">
        <v>800</v>
      </c>
    </row>
    <row r="2102" spans="1:1" x14ac:dyDescent="0.2">
      <c r="A2102" s="143">
        <v>336</v>
      </c>
    </row>
    <row r="2103" spans="1:1" x14ac:dyDescent="0.2">
      <c r="A2103" s="143">
        <v>286</v>
      </c>
    </row>
    <row r="2104" spans="1:1" x14ac:dyDescent="0.2">
      <c r="A2104" s="143">
        <v>1345</v>
      </c>
    </row>
    <row r="2105" spans="1:1" x14ac:dyDescent="0.2">
      <c r="A2105" s="143">
        <v>24</v>
      </c>
    </row>
    <row r="2106" spans="1:1" x14ac:dyDescent="0.2">
      <c r="A2106" s="143">
        <v>1717</v>
      </c>
    </row>
    <row r="2107" spans="1:1" x14ac:dyDescent="0.2">
      <c r="A2107" s="143">
        <v>361</v>
      </c>
    </row>
    <row r="2108" spans="1:1" x14ac:dyDescent="0.2">
      <c r="A2108" s="143">
        <v>826</v>
      </c>
    </row>
    <row r="2109" spans="1:1" x14ac:dyDescent="0.2">
      <c r="A2109" s="143">
        <v>310</v>
      </c>
    </row>
    <row r="2110" spans="1:1" x14ac:dyDescent="0.2">
      <c r="A2110" s="143">
        <v>821</v>
      </c>
    </row>
    <row r="2111" spans="1:1" x14ac:dyDescent="0.2">
      <c r="A2111" s="143">
        <v>706</v>
      </c>
    </row>
    <row r="2112" spans="1:1" x14ac:dyDescent="0.2">
      <c r="A2112" s="143">
        <v>873</v>
      </c>
    </row>
    <row r="2113" spans="1:1" x14ac:dyDescent="0.2">
      <c r="A2113" s="143">
        <v>814</v>
      </c>
    </row>
    <row r="2114" spans="1:1" x14ac:dyDescent="0.2">
      <c r="A2114" s="143">
        <v>93</v>
      </c>
    </row>
    <row r="2115" spans="1:1" x14ac:dyDescent="0.2">
      <c r="A2115" s="143">
        <v>1486</v>
      </c>
    </row>
    <row r="2116" spans="1:1" x14ac:dyDescent="0.2">
      <c r="A2116" s="143">
        <v>1912</v>
      </c>
    </row>
    <row r="2117" spans="1:1" x14ac:dyDescent="0.2">
      <c r="A2117" s="143">
        <v>85</v>
      </c>
    </row>
    <row r="2118" spans="1:1" x14ac:dyDescent="0.2">
      <c r="A2118" s="143">
        <v>566</v>
      </c>
    </row>
    <row r="2119" spans="1:1" x14ac:dyDescent="0.2">
      <c r="A2119" s="143">
        <v>307</v>
      </c>
    </row>
    <row r="2120" spans="1:1" x14ac:dyDescent="0.2">
      <c r="A2120" s="143">
        <v>28</v>
      </c>
    </row>
    <row r="2121" spans="1:1" x14ac:dyDescent="0.2">
      <c r="A2121" s="143">
        <v>398</v>
      </c>
    </row>
    <row r="2122" spans="1:1" x14ac:dyDescent="0.2">
      <c r="A2122" s="143">
        <v>54</v>
      </c>
    </row>
    <row r="2123" spans="1:1" x14ac:dyDescent="0.2">
      <c r="A2123" s="143">
        <v>70</v>
      </c>
    </row>
    <row r="2124" spans="1:1" x14ac:dyDescent="0.2">
      <c r="A2124" s="143">
        <v>330</v>
      </c>
    </row>
    <row r="2125" spans="1:1" x14ac:dyDescent="0.2">
      <c r="A2125" s="143">
        <v>56</v>
      </c>
    </row>
    <row r="2126" spans="1:1" x14ac:dyDescent="0.2">
      <c r="A2126" s="143">
        <v>344</v>
      </c>
    </row>
    <row r="2127" spans="1:1" x14ac:dyDescent="0.2">
      <c r="A2127" s="143">
        <v>387</v>
      </c>
    </row>
    <row r="2128" spans="1:1" x14ac:dyDescent="0.2">
      <c r="A2128" s="143">
        <v>823</v>
      </c>
    </row>
    <row r="2129" spans="1:1" x14ac:dyDescent="0.2">
      <c r="A2129" s="143">
        <v>95</v>
      </c>
    </row>
    <row r="2130" spans="1:1" x14ac:dyDescent="0.2">
      <c r="A2130" s="143">
        <v>136</v>
      </c>
    </row>
    <row r="2131" spans="1:1" x14ac:dyDescent="0.2">
      <c r="A2131" s="143">
        <v>930</v>
      </c>
    </row>
    <row r="2132" spans="1:1" x14ac:dyDescent="0.2">
      <c r="A2132" s="143">
        <v>96</v>
      </c>
    </row>
    <row r="2133" spans="1:1" x14ac:dyDescent="0.2">
      <c r="A2133" s="143">
        <v>963</v>
      </c>
    </row>
    <row r="2134" spans="1:1" x14ac:dyDescent="0.2">
      <c r="A2134" s="143">
        <v>161</v>
      </c>
    </row>
    <row r="2135" spans="1:1" x14ac:dyDescent="0.2">
      <c r="A2135" s="143">
        <v>784</v>
      </c>
    </row>
    <row r="2136" spans="1:1" x14ac:dyDescent="0.2">
      <c r="A2136" s="143">
        <v>344</v>
      </c>
    </row>
    <row r="2137" spans="1:1" x14ac:dyDescent="0.2">
      <c r="A2137" s="143">
        <v>1043</v>
      </c>
    </row>
    <row r="2138" spans="1:1" x14ac:dyDescent="0.2">
      <c r="A2138" s="143">
        <v>820</v>
      </c>
    </row>
    <row r="2139" spans="1:1" x14ac:dyDescent="0.2">
      <c r="A2139" s="143">
        <v>55</v>
      </c>
    </row>
    <row r="2140" spans="1:1" x14ac:dyDescent="0.2">
      <c r="A2140" s="143">
        <v>708</v>
      </c>
    </row>
    <row r="2141" spans="1:1" x14ac:dyDescent="0.2">
      <c r="A2141" s="143">
        <v>996</v>
      </c>
    </row>
    <row r="2142" spans="1:1" x14ac:dyDescent="0.2">
      <c r="A2142" s="143">
        <v>177</v>
      </c>
    </row>
    <row r="2143" spans="1:1" x14ac:dyDescent="0.2">
      <c r="A2143" s="143">
        <v>485</v>
      </c>
    </row>
    <row r="2144" spans="1:1" x14ac:dyDescent="0.2">
      <c r="A2144" s="143">
        <v>271</v>
      </c>
    </row>
    <row r="2145" spans="1:1" x14ac:dyDescent="0.2">
      <c r="A2145" s="143">
        <v>290</v>
      </c>
    </row>
    <row r="2146" spans="1:1" x14ac:dyDescent="0.2">
      <c r="A2146" s="143">
        <v>7</v>
      </c>
    </row>
    <row r="2147" spans="1:1" x14ac:dyDescent="0.2">
      <c r="A2147" s="143">
        <v>340</v>
      </c>
    </row>
    <row r="2148" spans="1:1" x14ac:dyDescent="0.2">
      <c r="A2148" s="143">
        <v>1244</v>
      </c>
    </row>
    <row r="2149" spans="1:1" x14ac:dyDescent="0.2">
      <c r="A2149" s="143">
        <v>317</v>
      </c>
    </row>
    <row r="2150" spans="1:1" x14ac:dyDescent="0.2">
      <c r="A2150" s="143">
        <v>443</v>
      </c>
    </row>
    <row r="2151" spans="1:1" x14ac:dyDescent="0.2">
      <c r="A2151" s="143">
        <v>295</v>
      </c>
    </row>
    <row r="2152" spans="1:1" x14ac:dyDescent="0.2">
      <c r="A2152" s="143">
        <v>179</v>
      </c>
    </row>
    <row r="2153" spans="1:1" x14ac:dyDescent="0.2">
      <c r="A2153" s="143">
        <v>380</v>
      </c>
    </row>
    <row r="2154" spans="1:1" x14ac:dyDescent="0.2">
      <c r="A2154" s="143">
        <v>309</v>
      </c>
    </row>
    <row r="2155" spans="1:1" x14ac:dyDescent="0.2">
      <c r="A2155" s="143">
        <v>985</v>
      </c>
    </row>
    <row r="2156" spans="1:1" x14ac:dyDescent="0.2">
      <c r="A2156" s="143">
        <v>319</v>
      </c>
    </row>
    <row r="2157" spans="1:1" x14ac:dyDescent="0.2">
      <c r="A2157" s="143">
        <v>274</v>
      </c>
    </row>
    <row r="2158" spans="1:1" x14ac:dyDescent="0.2">
      <c r="A2158" s="143">
        <v>384</v>
      </c>
    </row>
    <row r="2159" spans="1:1" x14ac:dyDescent="0.2">
      <c r="A2159" s="143">
        <v>357</v>
      </c>
    </row>
    <row r="2160" spans="1:1" x14ac:dyDescent="0.2">
      <c r="A2160" s="143">
        <v>532</v>
      </c>
    </row>
    <row r="2161" spans="1:1" x14ac:dyDescent="0.2">
      <c r="A2161" s="143">
        <v>286</v>
      </c>
    </row>
    <row r="2162" spans="1:1" x14ac:dyDescent="0.2">
      <c r="A2162" s="143">
        <v>91</v>
      </c>
    </row>
    <row r="2163" spans="1:1" x14ac:dyDescent="0.2">
      <c r="A2163" s="143">
        <v>1907</v>
      </c>
    </row>
    <row r="2164" spans="1:1" x14ac:dyDescent="0.2">
      <c r="A2164" s="143">
        <v>193</v>
      </c>
    </row>
    <row r="2165" spans="1:1" x14ac:dyDescent="0.2">
      <c r="A2165" s="143">
        <v>421</v>
      </c>
    </row>
    <row r="2166" spans="1:1" x14ac:dyDescent="0.2">
      <c r="A2166" s="143">
        <v>189</v>
      </c>
    </row>
    <row r="2167" spans="1:1" x14ac:dyDescent="0.2">
      <c r="A2167" s="143">
        <v>897</v>
      </c>
    </row>
    <row r="2168" spans="1:1" x14ac:dyDescent="0.2">
      <c r="A2168" s="143">
        <v>333</v>
      </c>
    </row>
    <row r="2169" spans="1:1" x14ac:dyDescent="0.2">
      <c r="A2169" s="143">
        <v>91</v>
      </c>
    </row>
    <row r="2170" spans="1:1" x14ac:dyDescent="0.2">
      <c r="A2170" s="143">
        <v>419</v>
      </c>
    </row>
    <row r="2171" spans="1:1" x14ac:dyDescent="0.2">
      <c r="A2171" s="143">
        <v>823</v>
      </c>
    </row>
    <row r="2172" spans="1:1" x14ac:dyDescent="0.2">
      <c r="A2172" s="143">
        <v>276</v>
      </c>
    </row>
    <row r="2173" spans="1:1" x14ac:dyDescent="0.2">
      <c r="A2173" s="143">
        <v>756</v>
      </c>
    </row>
    <row r="2174" spans="1:1" x14ac:dyDescent="0.2">
      <c r="A2174" s="143">
        <v>182</v>
      </c>
    </row>
    <row r="2175" spans="1:1" x14ac:dyDescent="0.2">
      <c r="A2175" s="143">
        <v>3010</v>
      </c>
    </row>
    <row r="2176" spans="1:1" x14ac:dyDescent="0.2">
      <c r="A2176" s="143">
        <v>83</v>
      </c>
    </row>
    <row r="2177" spans="1:1" x14ac:dyDescent="0.2">
      <c r="A2177" s="143">
        <v>1611</v>
      </c>
    </row>
    <row r="2178" spans="1:1" x14ac:dyDescent="0.2">
      <c r="A2178" s="143">
        <v>750</v>
      </c>
    </row>
    <row r="2179" spans="1:1" x14ac:dyDescent="0.2">
      <c r="A2179" s="143">
        <v>62</v>
      </c>
    </row>
    <row r="2180" spans="1:1" x14ac:dyDescent="0.2">
      <c r="A2180" s="143">
        <v>314</v>
      </c>
    </row>
    <row r="2181" spans="1:1" x14ac:dyDescent="0.2">
      <c r="A2181" s="143">
        <v>301</v>
      </c>
    </row>
    <row r="2182" spans="1:1" x14ac:dyDescent="0.2">
      <c r="A2182" s="143">
        <v>338</v>
      </c>
    </row>
    <row r="2183" spans="1:1" x14ac:dyDescent="0.2">
      <c r="A2183" s="143">
        <v>543</v>
      </c>
    </row>
    <row r="2184" spans="1:1" x14ac:dyDescent="0.2">
      <c r="A2184" s="143">
        <v>323</v>
      </c>
    </row>
    <row r="2185" spans="1:1" x14ac:dyDescent="0.2">
      <c r="A2185" s="143">
        <v>82</v>
      </c>
    </row>
    <row r="2186" spans="1:1" x14ac:dyDescent="0.2">
      <c r="A2186" s="143">
        <v>678</v>
      </c>
    </row>
    <row r="2187" spans="1:1" x14ac:dyDescent="0.2">
      <c r="A2187" s="143">
        <v>985</v>
      </c>
    </row>
    <row r="2188" spans="1:1" x14ac:dyDescent="0.2">
      <c r="A2188" s="143">
        <v>50</v>
      </c>
    </row>
    <row r="2189" spans="1:1" x14ac:dyDescent="0.2">
      <c r="A2189" s="143">
        <v>342</v>
      </c>
    </row>
    <row r="2190" spans="1:1" x14ac:dyDescent="0.2">
      <c r="A2190" s="143">
        <v>53</v>
      </c>
    </row>
    <row r="2191" spans="1:1" x14ac:dyDescent="0.2">
      <c r="A2191" s="143">
        <v>44</v>
      </c>
    </row>
    <row r="2192" spans="1:1" x14ac:dyDescent="0.2">
      <c r="A2192" s="143">
        <v>337</v>
      </c>
    </row>
    <row r="2193" spans="1:1" x14ac:dyDescent="0.2">
      <c r="A2193" s="143">
        <v>158</v>
      </c>
    </row>
    <row r="2194" spans="1:1" x14ac:dyDescent="0.2">
      <c r="A2194" s="143">
        <v>2</v>
      </c>
    </row>
    <row r="2195" spans="1:1" x14ac:dyDescent="0.2">
      <c r="A2195" s="143">
        <v>185</v>
      </c>
    </row>
    <row r="2196" spans="1:1" x14ac:dyDescent="0.2">
      <c r="A2196" s="143">
        <v>359</v>
      </c>
    </row>
    <row r="2197" spans="1:1" x14ac:dyDescent="0.2">
      <c r="A2197" s="143">
        <v>307</v>
      </c>
    </row>
    <row r="2198" spans="1:1" x14ac:dyDescent="0.2">
      <c r="A2198" s="143">
        <v>88</v>
      </c>
    </row>
    <row r="2199" spans="1:1" x14ac:dyDescent="0.2">
      <c r="A2199" s="143">
        <v>110</v>
      </c>
    </row>
    <row r="2200" spans="1:1" x14ac:dyDescent="0.2">
      <c r="A2200" s="143">
        <v>367</v>
      </c>
    </row>
    <row r="2201" spans="1:1" x14ac:dyDescent="0.2">
      <c r="A2201" s="143">
        <v>196</v>
      </c>
    </row>
    <row r="2202" spans="1:1" x14ac:dyDescent="0.2">
      <c r="A2202" s="143">
        <v>191</v>
      </c>
    </row>
    <row r="2203" spans="1:1" x14ac:dyDescent="0.2">
      <c r="A2203" s="143">
        <v>389</v>
      </c>
    </row>
    <row r="2204" spans="1:1" x14ac:dyDescent="0.2">
      <c r="A2204" s="143">
        <v>177</v>
      </c>
    </row>
    <row r="2205" spans="1:1" x14ac:dyDescent="0.2">
      <c r="A2205" s="143">
        <v>203</v>
      </c>
    </row>
    <row r="2206" spans="1:1" x14ac:dyDescent="0.2">
      <c r="A2206" s="143">
        <v>313</v>
      </c>
    </row>
    <row r="2207" spans="1:1" x14ac:dyDescent="0.2">
      <c r="A2207" s="143">
        <v>245</v>
      </c>
    </row>
    <row r="2208" spans="1:1" x14ac:dyDescent="0.2">
      <c r="A2208" s="143">
        <v>271</v>
      </c>
    </row>
    <row r="2209" spans="1:1" x14ac:dyDescent="0.2">
      <c r="A2209" s="143">
        <v>262</v>
      </c>
    </row>
    <row r="2210" spans="1:1" x14ac:dyDescent="0.2">
      <c r="A2210" s="143">
        <v>156</v>
      </c>
    </row>
    <row r="2211" spans="1:1" x14ac:dyDescent="0.2">
      <c r="A2211" s="143">
        <v>1235</v>
      </c>
    </row>
    <row r="2212" spans="1:1" x14ac:dyDescent="0.2">
      <c r="A2212" s="143">
        <v>233</v>
      </c>
    </row>
    <row r="2213" spans="1:1" x14ac:dyDescent="0.2">
      <c r="A2213" s="143">
        <v>86</v>
      </c>
    </row>
    <row r="2214" spans="1:1" x14ac:dyDescent="0.2">
      <c r="A2214" s="143">
        <v>336</v>
      </c>
    </row>
    <row r="2215" spans="1:1" x14ac:dyDescent="0.2">
      <c r="A2215" s="143">
        <v>467</v>
      </c>
    </row>
    <row r="2216" spans="1:1" x14ac:dyDescent="0.2">
      <c r="A2216" s="143">
        <v>203</v>
      </c>
    </row>
    <row r="2217" spans="1:1" x14ac:dyDescent="0.2">
      <c r="A2217" s="143">
        <v>297</v>
      </c>
    </row>
    <row r="2218" spans="1:1" x14ac:dyDescent="0.2">
      <c r="A2218" s="143">
        <v>317</v>
      </c>
    </row>
    <row r="2219" spans="1:1" x14ac:dyDescent="0.2">
      <c r="A2219" s="143">
        <v>5</v>
      </c>
    </row>
    <row r="2220" spans="1:1" x14ac:dyDescent="0.2">
      <c r="A2220" s="143">
        <v>1142</v>
      </c>
    </row>
    <row r="2221" spans="1:1" x14ac:dyDescent="0.2">
      <c r="A2221" s="143">
        <v>343</v>
      </c>
    </row>
    <row r="2222" spans="1:1" x14ac:dyDescent="0.2">
      <c r="A2222" s="143">
        <v>237</v>
      </c>
    </row>
    <row r="2223" spans="1:1" x14ac:dyDescent="0.2">
      <c r="A2223" s="143">
        <v>1023</v>
      </c>
    </row>
    <row r="2224" spans="1:1" x14ac:dyDescent="0.2">
      <c r="A2224" s="143">
        <v>57</v>
      </c>
    </row>
    <row r="2225" spans="1:1" x14ac:dyDescent="0.2">
      <c r="A2225" s="143">
        <v>383</v>
      </c>
    </row>
    <row r="2226" spans="1:1" x14ac:dyDescent="0.2">
      <c r="A2226" s="143">
        <v>272</v>
      </c>
    </row>
    <row r="2227" spans="1:1" x14ac:dyDescent="0.2">
      <c r="A2227" s="143">
        <v>349</v>
      </c>
    </row>
    <row r="2228" spans="1:1" x14ac:dyDescent="0.2">
      <c r="A2228" s="143">
        <v>300</v>
      </c>
    </row>
    <row r="2229" spans="1:1" x14ac:dyDescent="0.2">
      <c r="A2229" s="143">
        <v>331</v>
      </c>
    </row>
    <row r="2230" spans="1:1" x14ac:dyDescent="0.2">
      <c r="A2230" s="143">
        <v>325</v>
      </c>
    </row>
    <row r="2231" spans="1:1" x14ac:dyDescent="0.2">
      <c r="A2231" s="143">
        <v>309</v>
      </c>
    </row>
    <row r="2232" spans="1:1" x14ac:dyDescent="0.2">
      <c r="A2232" s="143">
        <v>1029</v>
      </c>
    </row>
    <row r="2233" spans="1:1" x14ac:dyDescent="0.2">
      <c r="A2233" s="143">
        <v>268</v>
      </c>
    </row>
    <row r="2234" spans="1:1" x14ac:dyDescent="0.2">
      <c r="A2234" s="143">
        <v>306</v>
      </c>
    </row>
    <row r="2235" spans="1:1" x14ac:dyDescent="0.2">
      <c r="A2235" s="143">
        <v>46</v>
      </c>
    </row>
    <row r="2236" spans="1:1" x14ac:dyDescent="0.2">
      <c r="A2236" s="143">
        <v>329</v>
      </c>
    </row>
    <row r="2237" spans="1:1" x14ac:dyDescent="0.2">
      <c r="A2237" s="143">
        <v>932</v>
      </c>
    </row>
    <row r="2238" spans="1:1" x14ac:dyDescent="0.2">
      <c r="A2238" s="143">
        <v>0</v>
      </c>
    </row>
    <row r="2239" spans="1:1" x14ac:dyDescent="0.2">
      <c r="A2239" s="143">
        <v>56</v>
      </c>
    </row>
    <row r="2240" spans="1:1" x14ac:dyDescent="0.2">
      <c r="A2240" s="143">
        <v>268</v>
      </c>
    </row>
    <row r="2241" spans="1:1" x14ac:dyDescent="0.2">
      <c r="A2241" s="143">
        <v>552</v>
      </c>
    </row>
    <row r="2242" spans="1:1" x14ac:dyDescent="0.2">
      <c r="A2242" s="143">
        <v>327</v>
      </c>
    </row>
    <row r="2243" spans="1:1" x14ac:dyDescent="0.2">
      <c r="A2243" s="143">
        <v>553</v>
      </c>
    </row>
    <row r="2244" spans="1:1" x14ac:dyDescent="0.2">
      <c r="A2244" s="143">
        <v>100</v>
      </c>
    </row>
    <row r="2245" spans="1:1" x14ac:dyDescent="0.2">
      <c r="A2245" s="143">
        <v>387</v>
      </c>
    </row>
    <row r="2246" spans="1:1" x14ac:dyDescent="0.2">
      <c r="A2246" s="143">
        <v>997</v>
      </c>
    </row>
    <row r="2247" spans="1:1" x14ac:dyDescent="0.2">
      <c r="A2247" s="143">
        <v>93</v>
      </c>
    </row>
    <row r="2248" spans="1:1" x14ac:dyDescent="0.2">
      <c r="A2248" s="143">
        <v>726</v>
      </c>
    </row>
    <row r="2249" spans="1:1" x14ac:dyDescent="0.2">
      <c r="A2249" s="143">
        <v>377</v>
      </c>
    </row>
    <row r="2250" spans="1:1" x14ac:dyDescent="0.2">
      <c r="A2250" s="143">
        <v>1201</v>
      </c>
    </row>
    <row r="2251" spans="1:1" x14ac:dyDescent="0.2">
      <c r="A2251" s="143">
        <v>295</v>
      </c>
    </row>
    <row r="2252" spans="1:1" x14ac:dyDescent="0.2">
      <c r="A2252" s="143">
        <v>827</v>
      </c>
    </row>
    <row r="2253" spans="1:1" x14ac:dyDescent="0.2">
      <c r="A2253" s="143">
        <v>786</v>
      </c>
    </row>
    <row r="2254" spans="1:1" x14ac:dyDescent="0.2">
      <c r="A2254" s="143">
        <v>35</v>
      </c>
    </row>
    <row r="2255" spans="1:1" x14ac:dyDescent="0.2">
      <c r="A2255" s="143">
        <v>62</v>
      </c>
    </row>
    <row r="2256" spans="1:1" x14ac:dyDescent="0.2">
      <c r="A2256" s="143">
        <v>477</v>
      </c>
    </row>
    <row r="2257" spans="1:1" x14ac:dyDescent="0.2">
      <c r="A2257" s="143">
        <v>380</v>
      </c>
    </row>
    <row r="2258" spans="1:1" x14ac:dyDescent="0.2">
      <c r="A2258" s="143">
        <v>338</v>
      </c>
    </row>
    <row r="2259" spans="1:1" x14ac:dyDescent="0.2">
      <c r="A2259" s="143">
        <v>314</v>
      </c>
    </row>
    <row r="2260" spans="1:1" x14ac:dyDescent="0.2">
      <c r="A2260" s="143">
        <v>1631</v>
      </c>
    </row>
    <row r="2261" spans="1:1" x14ac:dyDescent="0.2">
      <c r="A2261" s="143">
        <v>384</v>
      </c>
    </row>
    <row r="2262" spans="1:1" x14ac:dyDescent="0.2">
      <c r="A2262" s="143">
        <v>307</v>
      </c>
    </row>
    <row r="2263" spans="1:1" x14ac:dyDescent="0.2">
      <c r="A2263" s="143">
        <v>247</v>
      </c>
    </row>
    <row r="2264" spans="1:1" x14ac:dyDescent="0.2">
      <c r="A2264" s="143">
        <v>462</v>
      </c>
    </row>
    <row r="2265" spans="1:1" x14ac:dyDescent="0.2">
      <c r="A2265" s="143">
        <v>53</v>
      </c>
    </row>
    <row r="2266" spans="1:1" x14ac:dyDescent="0.2">
      <c r="A2266" s="143">
        <v>477</v>
      </c>
    </row>
    <row r="2267" spans="1:1" x14ac:dyDescent="0.2">
      <c r="A2267" s="143">
        <v>2</v>
      </c>
    </row>
    <row r="2268" spans="1:1" x14ac:dyDescent="0.2">
      <c r="A2268" s="143">
        <v>308</v>
      </c>
    </row>
    <row r="2269" spans="1:1" x14ac:dyDescent="0.2">
      <c r="A2269" s="143">
        <v>0</v>
      </c>
    </row>
    <row r="2270" spans="1:1" x14ac:dyDescent="0.2">
      <c r="A2270" s="143">
        <v>995</v>
      </c>
    </row>
    <row r="2271" spans="1:1" x14ac:dyDescent="0.2">
      <c r="A2271" s="143">
        <v>105</v>
      </c>
    </row>
    <row r="2272" spans="1:1" x14ac:dyDescent="0.2">
      <c r="A2272" s="143">
        <v>397</v>
      </c>
    </row>
    <row r="2273" spans="1:1" x14ac:dyDescent="0.2">
      <c r="A2273" s="143">
        <v>267</v>
      </c>
    </row>
    <row r="2274" spans="1:1" x14ac:dyDescent="0.2">
      <c r="A2274" s="143">
        <v>726</v>
      </c>
    </row>
    <row r="2275" spans="1:1" x14ac:dyDescent="0.2">
      <c r="A2275" s="143">
        <v>244</v>
      </c>
    </row>
    <row r="2276" spans="1:1" x14ac:dyDescent="0.2">
      <c r="A2276" s="143">
        <v>326</v>
      </c>
    </row>
    <row r="2277" spans="1:1" x14ac:dyDescent="0.2">
      <c r="A2277" s="143">
        <v>239</v>
      </c>
    </row>
    <row r="2278" spans="1:1" x14ac:dyDescent="0.2">
      <c r="A2278" s="143">
        <v>337</v>
      </c>
    </row>
    <row r="2279" spans="1:1" x14ac:dyDescent="0.2">
      <c r="A2279" s="143">
        <v>1400</v>
      </c>
    </row>
    <row r="2280" spans="1:1" x14ac:dyDescent="0.2">
      <c r="A2280" s="143">
        <v>274</v>
      </c>
    </row>
    <row r="2281" spans="1:1" x14ac:dyDescent="0.2">
      <c r="A2281" s="143">
        <v>2076</v>
      </c>
    </row>
    <row r="2282" spans="1:1" x14ac:dyDescent="0.2">
      <c r="A2282" s="143">
        <v>1197</v>
      </c>
    </row>
    <row r="2283" spans="1:1" x14ac:dyDescent="0.2">
      <c r="A2283" s="143">
        <v>295</v>
      </c>
    </row>
    <row r="2284" spans="1:1" x14ac:dyDescent="0.2">
      <c r="A2284" s="143">
        <v>421</v>
      </c>
    </row>
    <row r="2285" spans="1:1" x14ac:dyDescent="0.2">
      <c r="A2285" s="143">
        <v>1210</v>
      </c>
    </row>
    <row r="2286" spans="1:1" x14ac:dyDescent="0.2">
      <c r="A2286" s="143">
        <v>279</v>
      </c>
    </row>
    <row r="2287" spans="1:1" x14ac:dyDescent="0.2">
      <c r="A2287" s="143">
        <v>389</v>
      </c>
    </row>
    <row r="2288" spans="1:1" x14ac:dyDescent="0.2">
      <c r="A2288" s="143">
        <v>457</v>
      </c>
    </row>
    <row r="2289" spans="1:1" x14ac:dyDescent="0.2">
      <c r="A2289" s="143">
        <v>1190</v>
      </c>
    </row>
    <row r="2290" spans="1:1" x14ac:dyDescent="0.2">
      <c r="A2290" s="143">
        <v>23</v>
      </c>
    </row>
    <row r="2291" spans="1:1" x14ac:dyDescent="0.2">
      <c r="A2291" s="143">
        <v>912</v>
      </c>
    </row>
    <row r="2292" spans="1:1" x14ac:dyDescent="0.2">
      <c r="A2292" s="143">
        <v>269</v>
      </c>
    </row>
    <row r="2293" spans="1:1" x14ac:dyDescent="0.2">
      <c r="A2293" s="143">
        <v>346</v>
      </c>
    </row>
    <row r="2294" spans="1:1" x14ac:dyDescent="0.2">
      <c r="A2294" s="143">
        <v>36</v>
      </c>
    </row>
    <row r="2295" spans="1:1" x14ac:dyDescent="0.2">
      <c r="A2295" s="143">
        <v>127</v>
      </c>
    </row>
    <row r="2296" spans="1:1" x14ac:dyDescent="0.2">
      <c r="A2296" s="143">
        <v>44</v>
      </c>
    </row>
    <row r="2297" spans="1:1" x14ac:dyDescent="0.2">
      <c r="A2297" s="143">
        <v>359</v>
      </c>
    </row>
    <row r="2298" spans="1:1" x14ac:dyDescent="0.2">
      <c r="A2298" s="143">
        <v>920</v>
      </c>
    </row>
    <row r="2299" spans="1:1" x14ac:dyDescent="0.2">
      <c r="A2299" s="143">
        <v>773</v>
      </c>
    </row>
    <row r="2300" spans="1:1" x14ac:dyDescent="0.2">
      <c r="A2300" s="143">
        <v>17</v>
      </c>
    </row>
    <row r="2301" spans="1:1" x14ac:dyDescent="0.2">
      <c r="A2301" s="143">
        <v>954</v>
      </c>
    </row>
    <row r="2302" spans="1:1" x14ac:dyDescent="0.2">
      <c r="A2302" s="143">
        <v>364</v>
      </c>
    </row>
    <row r="2303" spans="1:1" x14ac:dyDescent="0.2">
      <c r="A2303" s="143">
        <v>115</v>
      </c>
    </row>
    <row r="2304" spans="1:1" x14ac:dyDescent="0.2">
      <c r="A2304" s="143">
        <v>345</v>
      </c>
    </row>
    <row r="2305" spans="1:1" x14ac:dyDescent="0.2">
      <c r="A2305" s="143">
        <v>326</v>
      </c>
    </row>
    <row r="2306" spans="1:1" x14ac:dyDescent="0.2">
      <c r="A2306" s="143">
        <v>309</v>
      </c>
    </row>
    <row r="2307" spans="1:1" x14ac:dyDescent="0.2">
      <c r="A2307" s="143">
        <v>334</v>
      </c>
    </row>
    <row r="2308" spans="1:1" x14ac:dyDescent="0.2">
      <c r="A2308" s="143">
        <v>360</v>
      </c>
    </row>
    <row r="2309" spans="1:1" x14ac:dyDescent="0.2">
      <c r="A2309" s="143">
        <v>394</v>
      </c>
    </row>
    <row r="2310" spans="1:1" x14ac:dyDescent="0.2">
      <c r="A2310" s="143">
        <v>265</v>
      </c>
    </row>
    <row r="2311" spans="1:1" x14ac:dyDescent="0.2">
      <c r="A2311" s="143">
        <v>755</v>
      </c>
    </row>
    <row r="2312" spans="1:1" x14ac:dyDescent="0.2">
      <c r="A2312" s="143">
        <v>56</v>
      </c>
    </row>
    <row r="2313" spans="1:1" x14ac:dyDescent="0.2">
      <c r="A2313" s="143">
        <v>366</v>
      </c>
    </row>
    <row r="2314" spans="1:1" x14ac:dyDescent="0.2">
      <c r="A2314" s="143">
        <v>89</v>
      </c>
    </row>
    <row r="2315" spans="1:1" x14ac:dyDescent="0.2">
      <c r="A2315" s="143">
        <v>800</v>
      </c>
    </row>
    <row r="2316" spans="1:1" x14ac:dyDescent="0.2">
      <c r="A2316" s="143">
        <v>322</v>
      </c>
    </row>
    <row r="2317" spans="1:1" x14ac:dyDescent="0.2">
      <c r="A2317" s="143">
        <v>136</v>
      </c>
    </row>
    <row r="2318" spans="1:1" x14ac:dyDescent="0.2">
      <c r="A2318" s="143">
        <v>359</v>
      </c>
    </row>
    <row r="2319" spans="1:1" x14ac:dyDescent="0.2">
      <c r="A2319" s="143">
        <v>299</v>
      </c>
    </row>
    <row r="2320" spans="1:1" x14ac:dyDescent="0.2">
      <c r="A2320" s="143">
        <v>323</v>
      </c>
    </row>
    <row r="2321" spans="1:1" x14ac:dyDescent="0.2">
      <c r="A2321" s="143">
        <v>298</v>
      </c>
    </row>
    <row r="2322" spans="1:1" x14ac:dyDescent="0.2">
      <c r="A2322" s="143">
        <v>1622</v>
      </c>
    </row>
    <row r="2323" spans="1:1" x14ac:dyDescent="0.2">
      <c r="A2323" s="143">
        <v>709</v>
      </c>
    </row>
    <row r="2324" spans="1:1" x14ac:dyDescent="0.2">
      <c r="A2324" s="143">
        <v>90</v>
      </c>
    </row>
    <row r="2325" spans="1:1" x14ac:dyDescent="0.2">
      <c r="A2325" s="143">
        <v>387</v>
      </c>
    </row>
    <row r="2326" spans="1:1" x14ac:dyDescent="0.2">
      <c r="A2326" s="143">
        <v>212</v>
      </c>
    </row>
    <row r="2327" spans="1:1" x14ac:dyDescent="0.2">
      <c r="A2327" s="143">
        <v>69</v>
      </c>
    </row>
    <row r="2328" spans="1:1" x14ac:dyDescent="0.2">
      <c r="A2328" s="143">
        <v>294</v>
      </c>
    </row>
    <row r="2329" spans="1:1" x14ac:dyDescent="0.2">
      <c r="A2329" s="143">
        <v>30</v>
      </c>
    </row>
    <row r="2330" spans="1:1" x14ac:dyDescent="0.2">
      <c r="A2330" s="143">
        <v>482</v>
      </c>
    </row>
    <row r="2331" spans="1:1" x14ac:dyDescent="0.2">
      <c r="A2331" s="143">
        <v>15</v>
      </c>
    </row>
    <row r="2332" spans="1:1" x14ac:dyDescent="0.2">
      <c r="A2332" s="143">
        <v>523</v>
      </c>
    </row>
    <row r="2333" spans="1:1" x14ac:dyDescent="0.2">
      <c r="A2333" s="143">
        <v>906</v>
      </c>
    </row>
    <row r="2334" spans="1:1" x14ac:dyDescent="0.2">
      <c r="A2334" s="143">
        <v>575</v>
      </c>
    </row>
    <row r="2335" spans="1:1" x14ac:dyDescent="0.2">
      <c r="A2335" s="143">
        <v>102</v>
      </c>
    </row>
    <row r="2336" spans="1:1" x14ac:dyDescent="0.2">
      <c r="A2336" s="143">
        <v>2434</v>
      </c>
    </row>
    <row r="2337" spans="1:1" x14ac:dyDescent="0.2">
      <c r="A2337" s="143">
        <v>54</v>
      </c>
    </row>
    <row r="2338" spans="1:1" x14ac:dyDescent="0.2">
      <c r="A2338" s="143">
        <v>814</v>
      </c>
    </row>
    <row r="2339" spans="1:1" x14ac:dyDescent="0.2">
      <c r="A2339" s="143">
        <v>932</v>
      </c>
    </row>
    <row r="2340" spans="1:1" x14ac:dyDescent="0.2">
      <c r="A2340" s="143">
        <v>202</v>
      </c>
    </row>
    <row r="2341" spans="1:1" x14ac:dyDescent="0.2">
      <c r="A2341" s="143">
        <v>56</v>
      </c>
    </row>
    <row r="2342" spans="1:1" x14ac:dyDescent="0.2">
      <c r="A2342" s="143">
        <v>59</v>
      </c>
    </row>
    <row r="2343" spans="1:1" x14ac:dyDescent="0.2">
      <c r="A2343" s="143">
        <v>369</v>
      </c>
    </row>
    <row r="2344" spans="1:1" x14ac:dyDescent="0.2">
      <c r="A2344" s="143">
        <v>75</v>
      </c>
    </row>
    <row r="2345" spans="1:1" x14ac:dyDescent="0.2">
      <c r="A2345" s="143">
        <v>859</v>
      </c>
    </row>
    <row r="2346" spans="1:1" x14ac:dyDescent="0.2">
      <c r="A2346" s="143">
        <v>828</v>
      </c>
    </row>
    <row r="2347" spans="1:1" x14ac:dyDescent="0.2">
      <c r="A2347" s="143">
        <v>384</v>
      </c>
    </row>
    <row r="2348" spans="1:1" x14ac:dyDescent="0.2">
      <c r="A2348" s="143">
        <v>320</v>
      </c>
    </row>
    <row r="2349" spans="1:1" x14ac:dyDescent="0.2">
      <c r="A2349" s="143">
        <v>775</v>
      </c>
    </row>
    <row r="2350" spans="1:1" x14ac:dyDescent="0.2">
      <c r="A2350" s="143">
        <v>27</v>
      </c>
    </row>
    <row r="2351" spans="1:1" x14ac:dyDescent="0.2">
      <c r="A2351" s="143">
        <v>962</v>
      </c>
    </row>
    <row r="2352" spans="1:1" x14ac:dyDescent="0.2">
      <c r="A2352" s="143">
        <v>1495</v>
      </c>
    </row>
    <row r="2353" spans="1:1" x14ac:dyDescent="0.2">
      <c r="A2353" s="143">
        <v>270</v>
      </c>
    </row>
    <row r="2354" spans="1:1" x14ac:dyDescent="0.2">
      <c r="A2354" s="143">
        <v>349</v>
      </c>
    </row>
    <row r="2355" spans="1:1" x14ac:dyDescent="0.2">
      <c r="A2355" s="143">
        <v>313</v>
      </c>
    </row>
    <row r="2356" spans="1:1" x14ac:dyDescent="0.2">
      <c r="A2356" s="143">
        <v>63</v>
      </c>
    </row>
    <row r="2357" spans="1:1" x14ac:dyDescent="0.2">
      <c r="A2357" s="143">
        <v>339</v>
      </c>
    </row>
    <row r="2358" spans="1:1" x14ac:dyDescent="0.2">
      <c r="A2358" s="143">
        <v>58</v>
      </c>
    </row>
    <row r="2359" spans="1:1" x14ac:dyDescent="0.2">
      <c r="A2359" s="143">
        <v>2231</v>
      </c>
    </row>
    <row r="2360" spans="1:1" x14ac:dyDescent="0.2">
      <c r="A2360" s="143">
        <v>39</v>
      </c>
    </row>
    <row r="2361" spans="1:1" x14ac:dyDescent="0.2">
      <c r="A2361" s="143">
        <v>333</v>
      </c>
    </row>
    <row r="2362" spans="1:1" x14ac:dyDescent="0.2">
      <c r="A2362" s="143">
        <v>5</v>
      </c>
    </row>
    <row r="2363" spans="1:1" x14ac:dyDescent="0.2">
      <c r="A2363" s="143">
        <v>103</v>
      </c>
    </row>
    <row r="2364" spans="1:1" x14ac:dyDescent="0.2">
      <c r="A2364" s="143">
        <v>38</v>
      </c>
    </row>
    <row r="2365" spans="1:1" x14ac:dyDescent="0.2">
      <c r="A2365" s="143">
        <v>382</v>
      </c>
    </row>
    <row r="2366" spans="1:1" x14ac:dyDescent="0.2">
      <c r="A2366" s="143">
        <v>784</v>
      </c>
    </row>
    <row r="2367" spans="1:1" x14ac:dyDescent="0.2">
      <c r="A2367" s="143">
        <v>12</v>
      </c>
    </row>
    <row r="2368" spans="1:1" x14ac:dyDescent="0.2">
      <c r="A2368" s="143">
        <v>732</v>
      </c>
    </row>
    <row r="2369" spans="1:1" x14ac:dyDescent="0.2">
      <c r="A2369" s="143">
        <v>973</v>
      </c>
    </row>
    <row r="2370" spans="1:1" x14ac:dyDescent="0.2">
      <c r="A2370" s="143">
        <v>338</v>
      </c>
    </row>
    <row r="2371" spans="1:1" x14ac:dyDescent="0.2">
      <c r="A2371" s="143">
        <v>74</v>
      </c>
    </row>
    <row r="2372" spans="1:1" x14ac:dyDescent="0.2">
      <c r="A2372" s="143">
        <v>278</v>
      </c>
    </row>
    <row r="2373" spans="1:1" x14ac:dyDescent="0.2">
      <c r="A2373" s="143">
        <v>18</v>
      </c>
    </row>
    <row r="2374" spans="1:1" x14ac:dyDescent="0.2">
      <c r="A2374" s="143">
        <v>87</v>
      </c>
    </row>
    <row r="2375" spans="1:1" x14ac:dyDescent="0.2">
      <c r="A2375" s="143">
        <v>2219</v>
      </c>
    </row>
    <row r="2376" spans="1:1" x14ac:dyDescent="0.2">
      <c r="A2376" s="143">
        <v>1512</v>
      </c>
    </row>
    <row r="2377" spans="1:1" x14ac:dyDescent="0.2">
      <c r="A2377" s="143">
        <v>408</v>
      </c>
    </row>
    <row r="2378" spans="1:1" x14ac:dyDescent="0.2">
      <c r="A2378" s="143">
        <v>331</v>
      </c>
    </row>
    <row r="2379" spans="1:1" x14ac:dyDescent="0.2">
      <c r="A2379" s="143">
        <v>5</v>
      </c>
    </row>
    <row r="2380" spans="1:1" x14ac:dyDescent="0.2">
      <c r="A2380" s="143">
        <v>768</v>
      </c>
    </row>
    <row r="2381" spans="1:1" x14ac:dyDescent="0.2">
      <c r="A2381" s="143">
        <v>349</v>
      </c>
    </row>
    <row r="2382" spans="1:1" x14ac:dyDescent="0.2">
      <c r="A2382" s="143">
        <v>703</v>
      </c>
    </row>
    <row r="2383" spans="1:1" x14ac:dyDescent="0.2">
      <c r="A2383" s="143">
        <v>121</v>
      </c>
    </row>
    <row r="2384" spans="1:1" x14ac:dyDescent="0.2">
      <c r="A2384" s="143">
        <v>303</v>
      </c>
    </row>
    <row r="2385" spans="1:1" x14ac:dyDescent="0.2">
      <c r="A2385" s="143">
        <v>390</v>
      </c>
    </row>
    <row r="2386" spans="1:1" x14ac:dyDescent="0.2">
      <c r="A2386" s="143">
        <v>353</v>
      </c>
    </row>
    <row r="2387" spans="1:1" x14ac:dyDescent="0.2">
      <c r="A2387" s="143">
        <v>202</v>
      </c>
    </row>
    <row r="2388" spans="1:1" x14ac:dyDescent="0.2">
      <c r="A2388" s="143">
        <v>277</v>
      </c>
    </row>
    <row r="2389" spans="1:1" x14ac:dyDescent="0.2">
      <c r="A2389" s="143">
        <v>181</v>
      </c>
    </row>
    <row r="2390" spans="1:1" x14ac:dyDescent="0.2">
      <c r="A2390" s="143">
        <v>306</v>
      </c>
    </row>
    <row r="2391" spans="1:1" x14ac:dyDescent="0.2">
      <c r="A2391" s="143">
        <v>584</v>
      </c>
    </row>
    <row r="2392" spans="1:1" x14ac:dyDescent="0.2">
      <c r="A2392" s="143">
        <v>307</v>
      </c>
    </row>
    <row r="2393" spans="1:1" x14ac:dyDescent="0.2">
      <c r="A2393" s="143">
        <v>892</v>
      </c>
    </row>
    <row r="2394" spans="1:1" x14ac:dyDescent="0.2">
      <c r="A2394" s="143">
        <v>88</v>
      </c>
    </row>
    <row r="2395" spans="1:1" x14ac:dyDescent="0.2">
      <c r="A2395" s="143">
        <v>53</v>
      </c>
    </row>
    <row r="2396" spans="1:1" x14ac:dyDescent="0.2">
      <c r="A2396" s="143">
        <v>327</v>
      </c>
    </row>
    <row r="2397" spans="1:1" x14ac:dyDescent="0.2">
      <c r="A2397" s="143">
        <v>879</v>
      </c>
    </row>
    <row r="2398" spans="1:1" x14ac:dyDescent="0.2">
      <c r="A2398" s="143">
        <v>45</v>
      </c>
    </row>
    <row r="2399" spans="1:1" x14ac:dyDescent="0.2">
      <c r="A2399" s="143">
        <v>86</v>
      </c>
    </row>
    <row r="2400" spans="1:1" x14ac:dyDescent="0.2">
      <c r="A2400" s="143">
        <v>311</v>
      </c>
    </row>
    <row r="2401" spans="1:1" x14ac:dyDescent="0.2">
      <c r="A2401" s="143">
        <v>69</v>
      </c>
    </row>
    <row r="2402" spans="1:1" x14ac:dyDescent="0.2">
      <c r="A2402" s="143">
        <v>432</v>
      </c>
    </row>
    <row r="2403" spans="1:1" x14ac:dyDescent="0.2">
      <c r="A2403" s="143">
        <v>806</v>
      </c>
    </row>
    <row r="2404" spans="1:1" x14ac:dyDescent="0.2">
      <c r="A2404" s="143">
        <v>389</v>
      </c>
    </row>
    <row r="2405" spans="1:1" x14ac:dyDescent="0.2">
      <c r="A2405" s="143">
        <v>57</v>
      </c>
    </row>
    <row r="2406" spans="1:1" x14ac:dyDescent="0.2">
      <c r="A2406" s="143">
        <v>20</v>
      </c>
    </row>
    <row r="2407" spans="1:1" x14ac:dyDescent="0.2">
      <c r="A2407" s="143">
        <v>28</v>
      </c>
    </row>
    <row r="2408" spans="1:1" x14ac:dyDescent="0.2">
      <c r="A2408" s="143">
        <v>80</v>
      </c>
    </row>
    <row r="2409" spans="1:1" x14ac:dyDescent="0.2">
      <c r="A2409" s="143">
        <v>300</v>
      </c>
    </row>
    <row r="2410" spans="1:1" x14ac:dyDescent="0.2">
      <c r="A2410" s="143">
        <v>436</v>
      </c>
    </row>
    <row r="2411" spans="1:1" x14ac:dyDescent="0.2">
      <c r="A2411" s="143">
        <v>324</v>
      </c>
    </row>
    <row r="2412" spans="1:1" x14ac:dyDescent="0.2">
      <c r="A2412" s="143">
        <v>726</v>
      </c>
    </row>
    <row r="2413" spans="1:1" x14ac:dyDescent="0.2">
      <c r="A2413" s="143">
        <v>315</v>
      </c>
    </row>
    <row r="2414" spans="1:1" x14ac:dyDescent="0.2">
      <c r="A2414" s="143">
        <v>456</v>
      </c>
    </row>
    <row r="2415" spans="1:1" x14ac:dyDescent="0.2">
      <c r="A2415" s="143">
        <v>58</v>
      </c>
    </row>
    <row r="2416" spans="1:1" x14ac:dyDescent="0.2">
      <c r="A2416" s="143">
        <v>449</v>
      </c>
    </row>
    <row r="2417" spans="1:1" x14ac:dyDescent="0.2">
      <c r="A2417" s="143">
        <v>95</v>
      </c>
    </row>
    <row r="2418" spans="1:1" x14ac:dyDescent="0.2">
      <c r="A2418" s="143">
        <v>140</v>
      </c>
    </row>
    <row r="2419" spans="1:1" x14ac:dyDescent="0.2">
      <c r="A2419" s="143">
        <v>83</v>
      </c>
    </row>
    <row r="2420" spans="1:1" x14ac:dyDescent="0.2">
      <c r="A2420" s="143">
        <v>800</v>
      </c>
    </row>
    <row r="2421" spans="1:1" x14ac:dyDescent="0.2">
      <c r="A2421" s="143">
        <v>732</v>
      </c>
    </row>
    <row r="2422" spans="1:1" x14ac:dyDescent="0.2">
      <c r="A2422" s="143">
        <v>4549</v>
      </c>
    </row>
    <row r="2423" spans="1:1" x14ac:dyDescent="0.2">
      <c r="A2423" s="143">
        <v>322</v>
      </c>
    </row>
    <row r="2424" spans="1:1" x14ac:dyDescent="0.2">
      <c r="A2424" s="143">
        <v>769</v>
      </c>
    </row>
    <row r="2425" spans="1:1" x14ac:dyDescent="0.2">
      <c r="A2425" s="143">
        <v>350</v>
      </c>
    </row>
    <row r="2426" spans="1:1" x14ac:dyDescent="0.2">
      <c r="A2426" s="143">
        <v>111</v>
      </c>
    </row>
    <row r="2427" spans="1:1" x14ac:dyDescent="0.2">
      <c r="A2427" s="143">
        <v>814</v>
      </c>
    </row>
    <row r="2428" spans="1:1" x14ac:dyDescent="0.2">
      <c r="A2428" s="143">
        <v>75</v>
      </c>
    </row>
    <row r="2429" spans="1:1" x14ac:dyDescent="0.2">
      <c r="A2429" s="143">
        <v>455</v>
      </c>
    </row>
    <row r="2430" spans="1:1" x14ac:dyDescent="0.2">
      <c r="A2430" s="143">
        <v>16</v>
      </c>
    </row>
    <row r="2431" spans="1:1" x14ac:dyDescent="0.2">
      <c r="A2431" s="143">
        <v>731</v>
      </c>
    </row>
    <row r="2432" spans="1:1" x14ac:dyDescent="0.2">
      <c r="A2432" s="143">
        <v>267</v>
      </c>
    </row>
    <row r="2433" spans="1:1" x14ac:dyDescent="0.2">
      <c r="A2433" s="143">
        <v>50</v>
      </c>
    </row>
    <row r="2434" spans="1:1" x14ac:dyDescent="0.2">
      <c r="A2434" s="143">
        <v>72</v>
      </c>
    </row>
    <row r="2435" spans="1:1" x14ac:dyDescent="0.2">
      <c r="A2435" s="143">
        <v>322</v>
      </c>
    </row>
    <row r="2436" spans="1:1" x14ac:dyDescent="0.2">
      <c r="A2436" s="143">
        <v>389</v>
      </c>
    </row>
    <row r="2437" spans="1:1" x14ac:dyDescent="0.2">
      <c r="A2437" s="143">
        <v>311</v>
      </c>
    </row>
    <row r="2438" spans="1:1" x14ac:dyDescent="0.2">
      <c r="A2438" s="143">
        <v>1244</v>
      </c>
    </row>
    <row r="2439" spans="1:1" x14ac:dyDescent="0.2">
      <c r="A2439" s="143">
        <v>296</v>
      </c>
    </row>
    <row r="2440" spans="1:1" x14ac:dyDescent="0.2">
      <c r="A2440" s="143">
        <v>350</v>
      </c>
    </row>
    <row r="2441" spans="1:1" x14ac:dyDescent="0.2">
      <c r="A2441" s="143">
        <v>790</v>
      </c>
    </row>
    <row r="2442" spans="1:1" x14ac:dyDescent="0.2">
      <c r="A2442" s="143">
        <v>325</v>
      </c>
    </row>
    <row r="2443" spans="1:1" x14ac:dyDescent="0.2">
      <c r="A2443" s="143">
        <v>91</v>
      </c>
    </row>
    <row r="2444" spans="1:1" x14ac:dyDescent="0.2">
      <c r="A2444" s="143">
        <v>503</v>
      </c>
    </row>
    <row r="2445" spans="1:1" x14ac:dyDescent="0.2">
      <c r="A2445" s="143">
        <v>708</v>
      </c>
    </row>
    <row r="2446" spans="1:1" x14ac:dyDescent="0.2">
      <c r="A2446" s="143">
        <v>726</v>
      </c>
    </row>
    <row r="2447" spans="1:1" x14ac:dyDescent="0.2">
      <c r="A2447" s="143">
        <v>335</v>
      </c>
    </row>
    <row r="2448" spans="1:1" x14ac:dyDescent="0.2">
      <c r="A2448" s="143">
        <v>2147</v>
      </c>
    </row>
    <row r="2449" spans="1:1" x14ac:dyDescent="0.2">
      <c r="A2449" s="143">
        <v>285</v>
      </c>
    </row>
    <row r="2450" spans="1:1" x14ac:dyDescent="0.2">
      <c r="A2450" s="143">
        <v>334</v>
      </c>
    </row>
    <row r="2451" spans="1:1" x14ac:dyDescent="0.2">
      <c r="A2451" s="143">
        <v>84</v>
      </c>
    </row>
    <row r="2452" spans="1:1" x14ac:dyDescent="0.2">
      <c r="A2452" s="143">
        <v>303</v>
      </c>
    </row>
    <row r="2453" spans="1:1" x14ac:dyDescent="0.2">
      <c r="A2453" s="143">
        <v>61</v>
      </c>
    </row>
    <row r="2454" spans="1:1" x14ac:dyDescent="0.2">
      <c r="A2454" s="143">
        <v>819</v>
      </c>
    </row>
    <row r="2455" spans="1:1" x14ac:dyDescent="0.2">
      <c r="A2455" s="143">
        <v>200</v>
      </c>
    </row>
    <row r="2456" spans="1:1" x14ac:dyDescent="0.2">
      <c r="A2456" s="143">
        <v>54</v>
      </c>
    </row>
    <row r="2457" spans="1:1" x14ac:dyDescent="0.2">
      <c r="A2457" s="143">
        <v>322</v>
      </c>
    </row>
    <row r="2458" spans="1:1" x14ac:dyDescent="0.2">
      <c r="A2458" s="143">
        <v>967</v>
      </c>
    </row>
    <row r="2459" spans="1:1" x14ac:dyDescent="0.2">
      <c r="A2459" s="143">
        <v>342</v>
      </c>
    </row>
    <row r="2460" spans="1:1" x14ac:dyDescent="0.2">
      <c r="A2460" s="143">
        <v>86</v>
      </c>
    </row>
    <row r="2461" spans="1:1" x14ac:dyDescent="0.2">
      <c r="A2461" s="143">
        <v>303</v>
      </c>
    </row>
    <row r="2462" spans="1:1" x14ac:dyDescent="0.2">
      <c r="A2462" s="143">
        <v>746</v>
      </c>
    </row>
    <row r="2463" spans="1:1" x14ac:dyDescent="0.2">
      <c r="A2463" s="143">
        <v>343</v>
      </c>
    </row>
    <row r="2464" spans="1:1" x14ac:dyDescent="0.2">
      <c r="A2464" s="143">
        <v>342</v>
      </c>
    </row>
    <row r="2465" spans="1:1" x14ac:dyDescent="0.2">
      <c r="A2465" s="143">
        <v>592</v>
      </c>
    </row>
    <row r="2466" spans="1:1" x14ac:dyDescent="0.2">
      <c r="A2466" s="143">
        <v>91</v>
      </c>
    </row>
    <row r="2467" spans="1:1" x14ac:dyDescent="0.2">
      <c r="A2467" s="143">
        <v>2147</v>
      </c>
    </row>
    <row r="2468" spans="1:1" x14ac:dyDescent="0.2">
      <c r="A2468" s="143">
        <v>56</v>
      </c>
    </row>
    <row r="2469" spans="1:1" x14ac:dyDescent="0.2">
      <c r="A2469" s="143">
        <v>1351</v>
      </c>
    </row>
    <row r="2470" spans="1:1" x14ac:dyDescent="0.2">
      <c r="A2470" s="143">
        <v>431</v>
      </c>
    </row>
    <row r="2471" spans="1:1" x14ac:dyDescent="0.2">
      <c r="A2471" s="143">
        <v>955</v>
      </c>
    </row>
    <row r="2472" spans="1:1" x14ac:dyDescent="0.2">
      <c r="A2472" s="143">
        <v>290</v>
      </c>
    </row>
    <row r="2473" spans="1:1" x14ac:dyDescent="0.2">
      <c r="A2473" s="143">
        <v>430</v>
      </c>
    </row>
    <row r="2474" spans="1:1" x14ac:dyDescent="0.2">
      <c r="A2474" s="143">
        <v>277</v>
      </c>
    </row>
    <row r="2475" spans="1:1" x14ac:dyDescent="0.2">
      <c r="A2475" s="143">
        <v>322</v>
      </c>
    </row>
    <row r="2476" spans="1:1" x14ac:dyDescent="0.2">
      <c r="A2476" s="143">
        <v>50</v>
      </c>
    </row>
    <row r="2477" spans="1:1" x14ac:dyDescent="0.2">
      <c r="A2477" s="143">
        <v>262</v>
      </c>
    </row>
    <row r="2478" spans="1:1" x14ac:dyDescent="0.2">
      <c r="A2478" s="143">
        <v>319</v>
      </c>
    </row>
    <row r="2479" spans="1:1" x14ac:dyDescent="0.2">
      <c r="A2479" s="143">
        <v>745</v>
      </c>
    </row>
    <row r="2480" spans="1:1" x14ac:dyDescent="0.2">
      <c r="A2480" s="143">
        <v>304</v>
      </c>
    </row>
    <row r="2481" spans="1:1" x14ac:dyDescent="0.2">
      <c r="A2481" s="143">
        <v>78</v>
      </c>
    </row>
    <row r="2482" spans="1:1" x14ac:dyDescent="0.2">
      <c r="A2482" s="143">
        <v>291</v>
      </c>
    </row>
    <row r="2483" spans="1:1" x14ac:dyDescent="0.2">
      <c r="A2483" s="143">
        <v>277</v>
      </c>
    </row>
    <row r="2484" spans="1:1" x14ac:dyDescent="0.2">
      <c r="A2484" s="143">
        <v>103</v>
      </c>
    </row>
    <row r="2485" spans="1:1" x14ac:dyDescent="0.2">
      <c r="A2485" s="143">
        <v>85</v>
      </c>
    </row>
    <row r="2486" spans="1:1" x14ac:dyDescent="0.2">
      <c r="A2486" s="143">
        <v>101</v>
      </c>
    </row>
    <row r="2487" spans="1:1" x14ac:dyDescent="0.2">
      <c r="A2487" s="143">
        <v>92</v>
      </c>
    </row>
    <row r="2488" spans="1:1" x14ac:dyDescent="0.2">
      <c r="A2488" s="143">
        <v>14</v>
      </c>
    </row>
    <row r="2489" spans="1:1" x14ac:dyDescent="0.2">
      <c r="A2489" s="143">
        <v>352</v>
      </c>
    </row>
    <row r="2490" spans="1:1" x14ac:dyDescent="0.2">
      <c r="A2490" s="143">
        <v>85</v>
      </c>
    </row>
    <row r="2491" spans="1:1" x14ac:dyDescent="0.2">
      <c r="A2491" s="143">
        <v>325</v>
      </c>
    </row>
    <row r="2492" spans="1:1" x14ac:dyDescent="0.2">
      <c r="A2492" s="143">
        <v>79</v>
      </c>
    </row>
    <row r="2493" spans="1:1" x14ac:dyDescent="0.2">
      <c r="A2493" s="143">
        <v>266</v>
      </c>
    </row>
    <row r="2494" spans="1:1" x14ac:dyDescent="0.2">
      <c r="A2494" s="143">
        <v>333</v>
      </c>
    </row>
    <row r="2495" spans="1:1" x14ac:dyDescent="0.2">
      <c r="A2495" s="143">
        <v>359</v>
      </c>
    </row>
    <row r="2496" spans="1:1" x14ac:dyDescent="0.2">
      <c r="A2496" s="143">
        <v>388</v>
      </c>
    </row>
    <row r="2497" spans="1:1" x14ac:dyDescent="0.2">
      <c r="A2497" s="143">
        <v>1262</v>
      </c>
    </row>
    <row r="2498" spans="1:1" x14ac:dyDescent="0.2">
      <c r="A2498" s="143">
        <v>224</v>
      </c>
    </row>
    <row r="2499" spans="1:1" x14ac:dyDescent="0.2">
      <c r="A2499" s="143">
        <v>277</v>
      </c>
    </row>
    <row r="2500" spans="1:1" x14ac:dyDescent="0.2">
      <c r="A2500" s="143">
        <v>340</v>
      </c>
    </row>
    <row r="2501" spans="1:1" x14ac:dyDescent="0.2">
      <c r="A2501" s="143">
        <v>264</v>
      </c>
    </row>
    <row r="2502" spans="1:1" x14ac:dyDescent="0.2">
      <c r="A2502" s="143">
        <v>42</v>
      </c>
    </row>
    <row r="2503" spans="1:1" x14ac:dyDescent="0.2">
      <c r="A2503" s="143">
        <v>730</v>
      </c>
    </row>
    <row r="2504" spans="1:1" x14ac:dyDescent="0.2">
      <c r="A2504" s="143">
        <v>308</v>
      </c>
    </row>
    <row r="2505" spans="1:1" x14ac:dyDescent="0.2">
      <c r="A2505" s="143">
        <v>569</v>
      </c>
    </row>
    <row r="2506" spans="1:1" x14ac:dyDescent="0.2">
      <c r="A2506" s="143">
        <v>497</v>
      </c>
    </row>
    <row r="2507" spans="1:1" x14ac:dyDescent="0.2">
      <c r="A2507" s="143">
        <v>150</v>
      </c>
    </row>
    <row r="2508" spans="1:1" x14ac:dyDescent="0.2">
      <c r="A2508" s="143">
        <v>1169</v>
      </c>
    </row>
    <row r="2509" spans="1:1" x14ac:dyDescent="0.2">
      <c r="A2509" s="143">
        <v>273</v>
      </c>
    </row>
    <row r="2510" spans="1:1" x14ac:dyDescent="0.2">
      <c r="A2510" s="143">
        <v>19</v>
      </c>
    </row>
    <row r="2511" spans="1:1" x14ac:dyDescent="0.2">
      <c r="A2511" s="143">
        <v>119</v>
      </c>
    </row>
    <row r="2512" spans="1:1" x14ac:dyDescent="0.2">
      <c r="A2512" s="143">
        <v>265</v>
      </c>
    </row>
    <row r="2513" spans="1:1" x14ac:dyDescent="0.2">
      <c r="A2513" s="143">
        <v>997</v>
      </c>
    </row>
    <row r="2514" spans="1:1" x14ac:dyDescent="0.2">
      <c r="A2514" s="143">
        <v>258</v>
      </c>
    </row>
    <row r="2515" spans="1:1" x14ac:dyDescent="0.2">
      <c r="A2515" s="143">
        <v>63</v>
      </c>
    </row>
    <row r="2516" spans="1:1" x14ac:dyDescent="0.2">
      <c r="A2516" s="143">
        <v>86</v>
      </c>
    </row>
    <row r="2517" spans="1:1" x14ac:dyDescent="0.2">
      <c r="A2517" s="143">
        <v>842</v>
      </c>
    </row>
    <row r="2518" spans="1:1" x14ac:dyDescent="0.2">
      <c r="A2518" s="143">
        <v>1739</v>
      </c>
    </row>
    <row r="2519" spans="1:1" x14ac:dyDescent="0.2">
      <c r="A2519" s="143">
        <v>998</v>
      </c>
    </row>
    <row r="2520" spans="1:1" x14ac:dyDescent="0.2">
      <c r="A2520" s="143">
        <v>888</v>
      </c>
    </row>
    <row r="2521" spans="1:1" x14ac:dyDescent="0.2">
      <c r="A2521" s="143">
        <v>310</v>
      </c>
    </row>
    <row r="2522" spans="1:1" x14ac:dyDescent="0.2">
      <c r="A2522" s="143">
        <v>140</v>
      </c>
    </row>
    <row r="2523" spans="1:1" x14ac:dyDescent="0.2">
      <c r="A2523" s="143">
        <v>280</v>
      </c>
    </row>
    <row r="2524" spans="1:1" x14ac:dyDescent="0.2">
      <c r="A2524" s="143">
        <v>332</v>
      </c>
    </row>
    <row r="2525" spans="1:1" x14ac:dyDescent="0.2">
      <c r="A2525" s="143">
        <v>93</v>
      </c>
    </row>
    <row r="2526" spans="1:1" x14ac:dyDescent="0.2">
      <c r="A2526" s="143">
        <v>1099</v>
      </c>
    </row>
    <row r="2527" spans="1:1" x14ac:dyDescent="0.2">
      <c r="A2527" s="143">
        <v>234</v>
      </c>
    </row>
    <row r="2528" spans="1:1" x14ac:dyDescent="0.2">
      <c r="A2528" s="143">
        <v>303</v>
      </c>
    </row>
    <row r="2529" spans="1:1" x14ac:dyDescent="0.2">
      <c r="A2529" s="143">
        <v>324</v>
      </c>
    </row>
    <row r="2530" spans="1:1" x14ac:dyDescent="0.2">
      <c r="A2530" s="143">
        <v>265</v>
      </c>
    </row>
    <row r="2531" spans="1:1" x14ac:dyDescent="0.2">
      <c r="A2531" s="143">
        <v>328</v>
      </c>
    </row>
    <row r="2532" spans="1:1" x14ac:dyDescent="0.2">
      <c r="A2532" s="143">
        <v>278</v>
      </c>
    </row>
    <row r="2533" spans="1:1" x14ac:dyDescent="0.2">
      <c r="A2533" s="143">
        <v>322</v>
      </c>
    </row>
    <row r="2534" spans="1:1" x14ac:dyDescent="0.2">
      <c r="A2534" s="143">
        <v>192</v>
      </c>
    </row>
    <row r="2535" spans="1:1" x14ac:dyDescent="0.2">
      <c r="A2535" s="143">
        <v>74</v>
      </c>
    </row>
    <row r="2536" spans="1:1" x14ac:dyDescent="0.2">
      <c r="A2536" s="143">
        <v>68</v>
      </c>
    </row>
    <row r="2537" spans="1:1" x14ac:dyDescent="0.2">
      <c r="A2537" s="143">
        <v>460</v>
      </c>
    </row>
    <row r="2538" spans="1:1" x14ac:dyDescent="0.2">
      <c r="A2538" s="143">
        <v>909</v>
      </c>
    </row>
    <row r="2539" spans="1:1" x14ac:dyDescent="0.2">
      <c r="A2539" s="143">
        <v>267</v>
      </c>
    </row>
    <row r="2540" spans="1:1" x14ac:dyDescent="0.2">
      <c r="A2540" s="143">
        <v>873</v>
      </c>
    </row>
    <row r="2541" spans="1:1" x14ac:dyDescent="0.2">
      <c r="A2541" s="143">
        <v>549</v>
      </c>
    </row>
    <row r="2542" spans="1:1" x14ac:dyDescent="0.2">
      <c r="A2542" s="143">
        <v>197</v>
      </c>
    </row>
    <row r="2543" spans="1:1" x14ac:dyDescent="0.2">
      <c r="A2543" s="143">
        <v>436</v>
      </c>
    </row>
    <row r="2544" spans="1:1" x14ac:dyDescent="0.2">
      <c r="A2544" s="143">
        <v>1437</v>
      </c>
    </row>
    <row r="2545" spans="1:1" x14ac:dyDescent="0.2">
      <c r="A2545" s="143">
        <v>985</v>
      </c>
    </row>
    <row r="2546" spans="1:1" x14ac:dyDescent="0.2">
      <c r="A2546" s="143">
        <v>57</v>
      </c>
    </row>
    <row r="2547" spans="1:1" x14ac:dyDescent="0.2">
      <c r="A2547" s="143">
        <v>106</v>
      </c>
    </row>
    <row r="2548" spans="1:1" x14ac:dyDescent="0.2">
      <c r="A2548" s="143">
        <v>943</v>
      </c>
    </row>
    <row r="2549" spans="1:1" x14ac:dyDescent="0.2">
      <c r="A2549" s="143">
        <v>348</v>
      </c>
    </row>
    <row r="2550" spans="1:1" x14ac:dyDescent="0.2">
      <c r="A2550" s="143">
        <v>282</v>
      </c>
    </row>
    <row r="2551" spans="1:1" x14ac:dyDescent="0.2">
      <c r="A2551" s="143">
        <v>368</v>
      </c>
    </row>
    <row r="2552" spans="1:1" x14ac:dyDescent="0.2">
      <c r="A2552" s="143">
        <v>332</v>
      </c>
    </row>
    <row r="2553" spans="1:1" x14ac:dyDescent="0.2">
      <c r="A2553" s="143">
        <v>133</v>
      </c>
    </row>
    <row r="2554" spans="1:1" x14ac:dyDescent="0.2">
      <c r="A2554" s="143">
        <v>86</v>
      </c>
    </row>
    <row r="2555" spans="1:1" x14ac:dyDescent="0.2">
      <c r="A2555" s="143">
        <v>98</v>
      </c>
    </row>
    <row r="2556" spans="1:1" x14ac:dyDescent="0.2">
      <c r="A2556" s="143">
        <v>68</v>
      </c>
    </row>
    <row r="2557" spans="1:1" x14ac:dyDescent="0.2">
      <c r="A2557" s="143">
        <v>395</v>
      </c>
    </row>
    <row r="2558" spans="1:1" x14ac:dyDescent="0.2">
      <c r="A2558" s="143">
        <v>260</v>
      </c>
    </row>
    <row r="2559" spans="1:1" x14ac:dyDescent="0.2">
      <c r="A2559" s="143">
        <v>277</v>
      </c>
    </row>
    <row r="2560" spans="1:1" x14ac:dyDescent="0.2">
      <c r="A2560" s="143">
        <v>339</v>
      </c>
    </row>
    <row r="2561" spans="1:1" x14ac:dyDescent="0.2">
      <c r="A2561" s="143">
        <v>626</v>
      </c>
    </row>
    <row r="2562" spans="1:1" x14ac:dyDescent="0.2">
      <c r="A2562" s="143">
        <v>886</v>
      </c>
    </row>
    <row r="2563" spans="1:1" x14ac:dyDescent="0.2">
      <c r="A2563" s="143">
        <v>734</v>
      </c>
    </row>
    <row r="2564" spans="1:1" x14ac:dyDescent="0.2">
      <c r="A2564" s="143">
        <v>950</v>
      </c>
    </row>
    <row r="2565" spans="1:1" x14ac:dyDescent="0.2">
      <c r="A2565" s="143">
        <v>451</v>
      </c>
    </row>
    <row r="2566" spans="1:1" x14ac:dyDescent="0.2">
      <c r="A2566" s="143">
        <v>75</v>
      </c>
    </row>
    <row r="2567" spans="1:1" x14ac:dyDescent="0.2">
      <c r="A2567" s="143">
        <v>76</v>
      </c>
    </row>
    <row r="2568" spans="1:1" x14ac:dyDescent="0.2">
      <c r="A2568" s="143">
        <v>794</v>
      </c>
    </row>
    <row r="2569" spans="1:1" x14ac:dyDescent="0.2">
      <c r="A2569" s="143">
        <v>123</v>
      </c>
    </row>
    <row r="2570" spans="1:1" x14ac:dyDescent="0.2">
      <c r="A2570" s="143">
        <v>333</v>
      </c>
    </row>
    <row r="2571" spans="1:1" x14ac:dyDescent="0.2">
      <c r="A2571" s="143">
        <v>65</v>
      </c>
    </row>
    <row r="2572" spans="1:1" x14ac:dyDescent="0.2">
      <c r="A2572" s="143">
        <v>239</v>
      </c>
    </row>
    <row r="2573" spans="1:1" x14ac:dyDescent="0.2">
      <c r="A2573" s="143">
        <v>281</v>
      </c>
    </row>
    <row r="2574" spans="1:1" x14ac:dyDescent="0.2">
      <c r="A2574" s="143">
        <v>338</v>
      </c>
    </row>
    <row r="2575" spans="1:1" x14ac:dyDescent="0.2">
      <c r="A2575" s="143">
        <v>231</v>
      </c>
    </row>
    <row r="2576" spans="1:1" x14ac:dyDescent="0.2">
      <c r="A2576" s="143">
        <v>287</v>
      </c>
    </row>
    <row r="2577" spans="1:1" x14ac:dyDescent="0.2">
      <c r="A2577" s="143">
        <v>920</v>
      </c>
    </row>
    <row r="2578" spans="1:1" x14ac:dyDescent="0.2">
      <c r="A2578" s="143">
        <v>163</v>
      </c>
    </row>
    <row r="2579" spans="1:1" x14ac:dyDescent="0.2">
      <c r="A2579" s="143">
        <v>300</v>
      </c>
    </row>
    <row r="2580" spans="1:1" x14ac:dyDescent="0.2">
      <c r="A2580" s="143">
        <v>55</v>
      </c>
    </row>
    <row r="2581" spans="1:1" x14ac:dyDescent="0.2">
      <c r="A2581" s="143">
        <v>335</v>
      </c>
    </row>
    <row r="2582" spans="1:1" x14ac:dyDescent="0.2">
      <c r="A2582" s="143">
        <v>539</v>
      </c>
    </row>
    <row r="2583" spans="1:1" x14ac:dyDescent="0.2">
      <c r="A2583" s="143">
        <v>2306</v>
      </c>
    </row>
    <row r="2584" spans="1:1" x14ac:dyDescent="0.2">
      <c r="A2584" s="143">
        <v>316</v>
      </c>
    </row>
    <row r="2585" spans="1:1" x14ac:dyDescent="0.2">
      <c r="A2585" s="143">
        <v>760</v>
      </c>
    </row>
    <row r="2586" spans="1:1" x14ac:dyDescent="0.2">
      <c r="A2586" s="143">
        <v>49</v>
      </c>
    </row>
    <row r="2587" spans="1:1" x14ac:dyDescent="0.2">
      <c r="A2587" s="143">
        <v>2099</v>
      </c>
    </row>
    <row r="2588" spans="1:1" x14ac:dyDescent="0.2">
      <c r="A2588" s="143">
        <v>372</v>
      </c>
    </row>
    <row r="2589" spans="1:1" x14ac:dyDescent="0.2">
      <c r="A2589" s="143">
        <v>220</v>
      </c>
    </row>
    <row r="2590" spans="1:1" x14ac:dyDescent="0.2">
      <c r="A2590" s="143">
        <v>328</v>
      </c>
    </row>
    <row r="2591" spans="1:1" x14ac:dyDescent="0.2">
      <c r="A2591" s="143">
        <v>1124</v>
      </c>
    </row>
    <row r="2592" spans="1:1" x14ac:dyDescent="0.2">
      <c r="A2592" s="143">
        <v>399</v>
      </c>
    </row>
    <row r="2593" spans="1:1" x14ac:dyDescent="0.2">
      <c r="A2593" s="143">
        <v>394</v>
      </c>
    </row>
    <row r="2594" spans="1:1" x14ac:dyDescent="0.2">
      <c r="A2594" s="143">
        <v>777</v>
      </c>
    </row>
    <row r="2595" spans="1:1" x14ac:dyDescent="0.2">
      <c r="A2595" s="143">
        <v>11</v>
      </c>
    </row>
    <row r="2596" spans="1:1" x14ac:dyDescent="0.2">
      <c r="A2596" s="143">
        <v>275</v>
      </c>
    </row>
    <row r="2597" spans="1:1" x14ac:dyDescent="0.2">
      <c r="A2597" s="143">
        <v>877</v>
      </c>
    </row>
    <row r="2598" spans="1:1" x14ac:dyDescent="0.2">
      <c r="A2598" s="143">
        <v>62</v>
      </c>
    </row>
    <row r="2599" spans="1:1" x14ac:dyDescent="0.2">
      <c r="A2599" s="143">
        <v>201</v>
      </c>
    </row>
    <row r="2600" spans="1:1" x14ac:dyDescent="0.2">
      <c r="A2600" s="143">
        <v>102</v>
      </c>
    </row>
    <row r="2601" spans="1:1" x14ac:dyDescent="0.2">
      <c r="A2601" s="143">
        <v>177</v>
      </c>
    </row>
    <row r="2602" spans="1:1" x14ac:dyDescent="0.2">
      <c r="A2602" s="143">
        <v>382</v>
      </c>
    </row>
    <row r="2603" spans="1:1" x14ac:dyDescent="0.2">
      <c r="A2603" s="143">
        <v>337</v>
      </c>
    </row>
    <row r="2604" spans="1:1" x14ac:dyDescent="0.2">
      <c r="A2604" s="143">
        <v>285</v>
      </c>
    </row>
    <row r="2605" spans="1:1" x14ac:dyDescent="0.2">
      <c r="A2605" s="143">
        <v>279</v>
      </c>
    </row>
    <row r="2606" spans="1:1" x14ac:dyDescent="0.2">
      <c r="A2606" s="143">
        <v>1472</v>
      </c>
    </row>
    <row r="2607" spans="1:1" x14ac:dyDescent="0.2">
      <c r="A2607" s="143">
        <v>316</v>
      </c>
    </row>
    <row r="2608" spans="1:1" x14ac:dyDescent="0.2">
      <c r="A2608" s="143">
        <v>62</v>
      </c>
    </row>
    <row r="2609" spans="1:1" x14ac:dyDescent="0.2">
      <c r="A2609" s="143">
        <v>934</v>
      </c>
    </row>
    <row r="2610" spans="1:1" x14ac:dyDescent="0.2">
      <c r="A2610" s="143">
        <v>220</v>
      </c>
    </row>
    <row r="2611" spans="1:1" x14ac:dyDescent="0.2">
      <c r="A2611" s="143">
        <v>346</v>
      </c>
    </row>
    <row r="2612" spans="1:1" x14ac:dyDescent="0.2">
      <c r="A2612" s="143">
        <v>319</v>
      </c>
    </row>
    <row r="2613" spans="1:1" x14ac:dyDescent="0.2">
      <c r="A2613" s="143">
        <v>873</v>
      </c>
    </row>
    <row r="2614" spans="1:1" x14ac:dyDescent="0.2">
      <c r="A2614" s="143">
        <v>19</v>
      </c>
    </row>
    <row r="2615" spans="1:1" x14ac:dyDescent="0.2">
      <c r="A2615" s="143">
        <v>301</v>
      </c>
    </row>
    <row r="2616" spans="1:1" x14ac:dyDescent="0.2">
      <c r="A2616" s="143">
        <v>901</v>
      </c>
    </row>
    <row r="2617" spans="1:1" x14ac:dyDescent="0.2">
      <c r="A2617" s="143">
        <v>996</v>
      </c>
    </row>
    <row r="2618" spans="1:1" x14ac:dyDescent="0.2">
      <c r="A2618" s="143">
        <v>69</v>
      </c>
    </row>
    <row r="2619" spans="1:1" x14ac:dyDescent="0.2">
      <c r="A2619" s="143">
        <v>366</v>
      </c>
    </row>
    <row r="2620" spans="1:1" x14ac:dyDescent="0.2">
      <c r="A2620" s="143">
        <v>307</v>
      </c>
    </row>
    <row r="2621" spans="1:1" x14ac:dyDescent="0.2">
      <c r="A2621" s="143">
        <v>446</v>
      </c>
    </row>
    <row r="2622" spans="1:1" x14ac:dyDescent="0.2">
      <c r="A2622" s="143">
        <v>981</v>
      </c>
    </row>
    <row r="2623" spans="1:1" x14ac:dyDescent="0.2">
      <c r="A2623" s="143">
        <v>242</v>
      </c>
    </row>
    <row r="2624" spans="1:1" x14ac:dyDescent="0.2">
      <c r="A2624" s="143">
        <v>332</v>
      </c>
    </row>
    <row r="2625" spans="1:1" x14ac:dyDescent="0.2">
      <c r="A2625" s="143">
        <v>822</v>
      </c>
    </row>
    <row r="2626" spans="1:1" x14ac:dyDescent="0.2">
      <c r="A2626" s="143">
        <v>339</v>
      </c>
    </row>
    <row r="2627" spans="1:1" x14ac:dyDescent="0.2">
      <c r="A2627" s="143">
        <v>340</v>
      </c>
    </row>
    <row r="2628" spans="1:1" x14ac:dyDescent="0.2">
      <c r="A2628" s="143">
        <v>269</v>
      </c>
    </row>
    <row r="2629" spans="1:1" x14ac:dyDescent="0.2">
      <c r="A2629" s="143">
        <v>276</v>
      </c>
    </row>
    <row r="2630" spans="1:1" x14ac:dyDescent="0.2">
      <c r="A2630" s="143">
        <v>301</v>
      </c>
    </row>
    <row r="2631" spans="1:1" x14ac:dyDescent="0.2">
      <c r="A2631" s="143">
        <v>382</v>
      </c>
    </row>
    <row r="2632" spans="1:1" x14ac:dyDescent="0.2">
      <c r="A2632" s="143">
        <v>189</v>
      </c>
    </row>
    <row r="2633" spans="1:1" x14ac:dyDescent="0.2">
      <c r="A2633" s="143">
        <v>857</v>
      </c>
    </row>
    <row r="2634" spans="1:1" x14ac:dyDescent="0.2">
      <c r="A2634" s="143">
        <v>97</v>
      </c>
    </row>
    <row r="2635" spans="1:1" x14ac:dyDescent="0.2">
      <c r="A2635" s="143">
        <v>1525</v>
      </c>
    </row>
    <row r="2636" spans="1:1" x14ac:dyDescent="0.2">
      <c r="A2636" s="143">
        <v>297</v>
      </c>
    </row>
    <row r="2637" spans="1:1" x14ac:dyDescent="0.2">
      <c r="A2637" s="143">
        <v>863</v>
      </c>
    </row>
    <row r="2638" spans="1:1" x14ac:dyDescent="0.2">
      <c r="A2638" s="143">
        <v>81</v>
      </c>
    </row>
    <row r="2639" spans="1:1" x14ac:dyDescent="0.2">
      <c r="A2639" s="143">
        <v>915</v>
      </c>
    </row>
    <row r="2640" spans="1:1" x14ac:dyDescent="0.2">
      <c r="A2640" s="143">
        <v>52</v>
      </c>
    </row>
    <row r="2641" spans="1:1" x14ac:dyDescent="0.2">
      <c r="A2641" s="143">
        <v>726</v>
      </c>
    </row>
    <row r="2642" spans="1:1" x14ac:dyDescent="0.2">
      <c r="A2642" s="143">
        <v>1118</v>
      </c>
    </row>
    <row r="2643" spans="1:1" x14ac:dyDescent="0.2">
      <c r="A2643" s="143">
        <v>23</v>
      </c>
    </row>
    <row r="2644" spans="1:1" x14ac:dyDescent="0.2">
      <c r="A2644" s="143">
        <v>283</v>
      </c>
    </row>
    <row r="2645" spans="1:1" x14ac:dyDescent="0.2">
      <c r="A2645" s="143">
        <v>347</v>
      </c>
    </row>
    <row r="2646" spans="1:1" x14ac:dyDescent="0.2">
      <c r="A2646" s="143">
        <v>237</v>
      </c>
    </row>
    <row r="2647" spans="1:1" x14ac:dyDescent="0.2">
      <c r="A2647" s="143">
        <v>736</v>
      </c>
    </row>
    <row r="2648" spans="1:1" x14ac:dyDescent="0.2">
      <c r="A2648" s="143">
        <v>827</v>
      </c>
    </row>
    <row r="2649" spans="1:1" x14ac:dyDescent="0.2">
      <c r="A2649" s="143">
        <v>273</v>
      </c>
    </row>
    <row r="2650" spans="1:1" x14ac:dyDescent="0.2">
      <c r="A2650" s="143">
        <v>41</v>
      </c>
    </row>
    <row r="2651" spans="1:1" x14ac:dyDescent="0.2">
      <c r="A2651" s="143">
        <v>819</v>
      </c>
    </row>
    <row r="2652" spans="1:1" x14ac:dyDescent="0.2">
      <c r="A2652" s="143">
        <v>95</v>
      </c>
    </row>
    <row r="2653" spans="1:1" x14ac:dyDescent="0.2">
      <c r="A2653" s="143">
        <v>386</v>
      </c>
    </row>
    <row r="2654" spans="1:1" x14ac:dyDescent="0.2">
      <c r="A2654" s="143">
        <v>250</v>
      </c>
    </row>
    <row r="2655" spans="1:1" x14ac:dyDescent="0.2">
      <c r="A2655" s="143">
        <v>319</v>
      </c>
    </row>
    <row r="2656" spans="1:1" x14ac:dyDescent="0.2">
      <c r="A2656" s="143">
        <v>966</v>
      </c>
    </row>
    <row r="2657" spans="1:1" x14ac:dyDescent="0.2">
      <c r="A2657" s="143">
        <v>193</v>
      </c>
    </row>
    <row r="2658" spans="1:1" x14ac:dyDescent="0.2">
      <c r="A2658" s="143">
        <v>313</v>
      </c>
    </row>
    <row r="2659" spans="1:1" x14ac:dyDescent="0.2">
      <c r="A2659" s="143">
        <v>324</v>
      </c>
    </row>
    <row r="2660" spans="1:1" x14ac:dyDescent="0.2">
      <c r="A2660" s="143">
        <v>2854</v>
      </c>
    </row>
    <row r="2661" spans="1:1" x14ac:dyDescent="0.2">
      <c r="A2661" s="143">
        <v>343</v>
      </c>
    </row>
    <row r="2662" spans="1:1" x14ac:dyDescent="0.2">
      <c r="A2662" s="143">
        <v>83</v>
      </c>
    </row>
    <row r="2663" spans="1:1" x14ac:dyDescent="0.2">
      <c r="A2663" s="143">
        <v>432</v>
      </c>
    </row>
    <row r="2664" spans="1:1" x14ac:dyDescent="0.2">
      <c r="A2664" s="143">
        <v>914</v>
      </c>
    </row>
    <row r="2665" spans="1:1" x14ac:dyDescent="0.2">
      <c r="A2665" s="143">
        <v>22</v>
      </c>
    </row>
    <row r="2666" spans="1:1" x14ac:dyDescent="0.2">
      <c r="A2666" s="143">
        <v>341</v>
      </c>
    </row>
    <row r="2667" spans="1:1" x14ac:dyDescent="0.2">
      <c r="A2667" s="143">
        <v>870</v>
      </c>
    </row>
    <row r="2668" spans="1:1" x14ac:dyDescent="0.2">
      <c r="A2668" s="143">
        <v>84</v>
      </c>
    </row>
    <row r="2669" spans="1:1" x14ac:dyDescent="0.2">
      <c r="A2669" s="143">
        <v>325</v>
      </c>
    </row>
    <row r="2670" spans="1:1" x14ac:dyDescent="0.2">
      <c r="A2670" s="143">
        <v>54</v>
      </c>
    </row>
    <row r="2671" spans="1:1" x14ac:dyDescent="0.2">
      <c r="A2671" s="143">
        <v>5</v>
      </c>
    </row>
    <row r="2672" spans="1:1" x14ac:dyDescent="0.2">
      <c r="A2672" s="143">
        <v>353</v>
      </c>
    </row>
    <row r="2673" spans="1:1" x14ac:dyDescent="0.2">
      <c r="A2673" s="143">
        <v>997</v>
      </c>
    </row>
    <row r="2674" spans="1:1" x14ac:dyDescent="0.2">
      <c r="A2674" s="143">
        <v>852</v>
      </c>
    </row>
    <row r="2675" spans="1:1" x14ac:dyDescent="0.2">
      <c r="A2675" s="143">
        <v>325</v>
      </c>
    </row>
    <row r="2676" spans="1:1" x14ac:dyDescent="0.2">
      <c r="A2676" s="143">
        <v>359</v>
      </c>
    </row>
    <row r="2677" spans="1:1" x14ac:dyDescent="0.2">
      <c r="A2677" s="143">
        <v>356</v>
      </c>
    </row>
    <row r="2678" spans="1:1" x14ac:dyDescent="0.2">
      <c r="A2678" s="143">
        <v>72</v>
      </c>
    </row>
    <row r="2679" spans="1:1" x14ac:dyDescent="0.2">
      <c r="A2679" s="143">
        <v>344</v>
      </c>
    </row>
    <row r="2680" spans="1:1" x14ac:dyDescent="0.2">
      <c r="A2680" s="143">
        <v>350</v>
      </c>
    </row>
    <row r="2681" spans="1:1" x14ac:dyDescent="0.2">
      <c r="A2681" s="143">
        <v>3161</v>
      </c>
    </row>
    <row r="2682" spans="1:1" x14ac:dyDescent="0.2">
      <c r="A2682" s="143">
        <v>9</v>
      </c>
    </row>
    <row r="2683" spans="1:1" x14ac:dyDescent="0.2">
      <c r="A2683" s="143">
        <v>331</v>
      </c>
    </row>
    <row r="2684" spans="1:1" x14ac:dyDescent="0.2">
      <c r="A2684" s="143">
        <v>327</v>
      </c>
    </row>
    <row r="2685" spans="1:1" x14ac:dyDescent="0.2">
      <c r="A2685" s="143">
        <v>65</v>
      </c>
    </row>
    <row r="2686" spans="1:1" x14ac:dyDescent="0.2">
      <c r="A2686" s="143">
        <v>330</v>
      </c>
    </row>
    <row r="2687" spans="1:1" x14ac:dyDescent="0.2">
      <c r="A2687" s="143">
        <v>779</v>
      </c>
    </row>
    <row r="2688" spans="1:1" x14ac:dyDescent="0.2">
      <c r="A2688" s="143">
        <v>53</v>
      </c>
    </row>
    <row r="2689" spans="1:1" x14ac:dyDescent="0.2">
      <c r="A2689" s="143">
        <v>268</v>
      </c>
    </row>
    <row r="2690" spans="1:1" x14ac:dyDescent="0.2">
      <c r="A2690" s="143">
        <v>280</v>
      </c>
    </row>
    <row r="2691" spans="1:1" x14ac:dyDescent="0.2">
      <c r="A2691" s="143">
        <v>287</v>
      </c>
    </row>
    <row r="2692" spans="1:1" x14ac:dyDescent="0.2">
      <c r="A2692" s="143">
        <v>268</v>
      </c>
    </row>
    <row r="2693" spans="1:1" x14ac:dyDescent="0.2">
      <c r="A2693" s="143">
        <v>331</v>
      </c>
    </row>
    <row r="2694" spans="1:1" x14ac:dyDescent="0.2">
      <c r="A2694" s="143">
        <v>122</v>
      </c>
    </row>
    <row r="2695" spans="1:1" x14ac:dyDescent="0.2">
      <c r="A2695" s="143">
        <v>787</v>
      </c>
    </row>
    <row r="2696" spans="1:1" x14ac:dyDescent="0.2">
      <c r="A2696" s="143">
        <v>705</v>
      </c>
    </row>
    <row r="2697" spans="1:1" x14ac:dyDescent="0.2">
      <c r="A2697" s="143">
        <v>58</v>
      </c>
    </row>
    <row r="2698" spans="1:1" x14ac:dyDescent="0.2">
      <c r="A2698" s="143">
        <v>292</v>
      </c>
    </row>
    <row r="2699" spans="1:1" x14ac:dyDescent="0.2">
      <c r="A2699" s="143">
        <v>563</v>
      </c>
    </row>
    <row r="2700" spans="1:1" x14ac:dyDescent="0.2">
      <c r="A2700" s="143">
        <v>332</v>
      </c>
    </row>
    <row r="2701" spans="1:1" x14ac:dyDescent="0.2">
      <c r="A2701" s="143">
        <v>207</v>
      </c>
    </row>
    <row r="2702" spans="1:1" x14ac:dyDescent="0.2">
      <c r="A2702" s="143">
        <v>113</v>
      </c>
    </row>
    <row r="2703" spans="1:1" x14ac:dyDescent="0.2">
      <c r="A2703" s="143">
        <v>74</v>
      </c>
    </row>
    <row r="2704" spans="1:1" x14ac:dyDescent="0.2">
      <c r="A2704" s="143">
        <v>1285</v>
      </c>
    </row>
    <row r="2705" spans="1:1" x14ac:dyDescent="0.2">
      <c r="A2705" s="143">
        <v>265</v>
      </c>
    </row>
    <row r="2706" spans="1:1" x14ac:dyDescent="0.2">
      <c r="A2706" s="143">
        <v>385</v>
      </c>
    </row>
    <row r="2707" spans="1:1" x14ac:dyDescent="0.2">
      <c r="A2707" s="143">
        <v>721</v>
      </c>
    </row>
    <row r="2708" spans="1:1" x14ac:dyDescent="0.2">
      <c r="A2708" s="143">
        <v>443</v>
      </c>
    </row>
    <row r="2709" spans="1:1" x14ac:dyDescent="0.2">
      <c r="A2709" s="143">
        <v>585</v>
      </c>
    </row>
    <row r="2710" spans="1:1" x14ac:dyDescent="0.2">
      <c r="A2710" s="143">
        <v>497</v>
      </c>
    </row>
    <row r="2711" spans="1:1" x14ac:dyDescent="0.2">
      <c r="A2711" s="143">
        <v>344</v>
      </c>
    </row>
    <row r="2712" spans="1:1" x14ac:dyDescent="0.2">
      <c r="A2712" s="143">
        <v>1902</v>
      </c>
    </row>
    <row r="2713" spans="1:1" x14ac:dyDescent="0.2">
      <c r="A2713" s="143">
        <v>95</v>
      </c>
    </row>
    <row r="2714" spans="1:1" x14ac:dyDescent="0.2">
      <c r="A2714" s="143">
        <v>90</v>
      </c>
    </row>
    <row r="2715" spans="1:1" x14ac:dyDescent="0.2">
      <c r="A2715" s="143">
        <v>313</v>
      </c>
    </row>
    <row r="2716" spans="1:1" x14ac:dyDescent="0.2">
      <c r="A2716" s="143">
        <v>280</v>
      </c>
    </row>
    <row r="2717" spans="1:1" x14ac:dyDescent="0.2">
      <c r="A2717" s="143">
        <v>9</v>
      </c>
    </row>
    <row r="2718" spans="1:1" x14ac:dyDescent="0.2">
      <c r="A2718" s="143">
        <v>1000</v>
      </c>
    </row>
    <row r="2719" spans="1:1" x14ac:dyDescent="0.2">
      <c r="A2719" s="143">
        <v>97</v>
      </c>
    </row>
    <row r="2720" spans="1:1" x14ac:dyDescent="0.2">
      <c r="A2720" s="143">
        <v>81</v>
      </c>
    </row>
    <row r="2721" spans="1:1" x14ac:dyDescent="0.2">
      <c r="A2721" s="143">
        <v>11</v>
      </c>
    </row>
    <row r="2722" spans="1:1" x14ac:dyDescent="0.2">
      <c r="A2722" s="143">
        <v>270</v>
      </c>
    </row>
    <row r="2723" spans="1:1" x14ac:dyDescent="0.2">
      <c r="A2723" s="143">
        <v>42</v>
      </c>
    </row>
    <row r="2724" spans="1:1" x14ac:dyDescent="0.2">
      <c r="A2724" s="143">
        <v>250</v>
      </c>
    </row>
    <row r="2725" spans="1:1" x14ac:dyDescent="0.2">
      <c r="A2725" s="143">
        <v>284</v>
      </c>
    </row>
    <row r="2726" spans="1:1" x14ac:dyDescent="0.2">
      <c r="A2726" s="143">
        <v>787</v>
      </c>
    </row>
    <row r="2727" spans="1:1" x14ac:dyDescent="0.2">
      <c r="A2727" s="143">
        <v>51</v>
      </c>
    </row>
    <row r="2728" spans="1:1" x14ac:dyDescent="0.2">
      <c r="A2728" s="143">
        <v>199</v>
      </c>
    </row>
    <row r="2729" spans="1:1" x14ac:dyDescent="0.2">
      <c r="A2729" s="143">
        <v>255</v>
      </c>
    </row>
    <row r="2730" spans="1:1" x14ac:dyDescent="0.2">
      <c r="A2730" s="143">
        <v>886</v>
      </c>
    </row>
    <row r="2731" spans="1:1" x14ac:dyDescent="0.2">
      <c r="A2731" s="143">
        <v>399</v>
      </c>
    </row>
    <row r="2732" spans="1:1" x14ac:dyDescent="0.2">
      <c r="A2732" s="143">
        <v>358</v>
      </c>
    </row>
    <row r="2733" spans="1:1" x14ac:dyDescent="0.2">
      <c r="A2733" s="143">
        <v>81</v>
      </c>
    </row>
    <row r="2734" spans="1:1" x14ac:dyDescent="0.2">
      <c r="A2734" s="143">
        <v>3</v>
      </c>
    </row>
    <row r="2735" spans="1:1" x14ac:dyDescent="0.2">
      <c r="A2735" s="143">
        <v>290</v>
      </c>
    </row>
    <row r="2736" spans="1:1" x14ac:dyDescent="0.2">
      <c r="A2736" s="143">
        <v>590</v>
      </c>
    </row>
    <row r="2737" spans="1:1" x14ac:dyDescent="0.2">
      <c r="A2737" s="143">
        <v>869</v>
      </c>
    </row>
    <row r="2738" spans="1:1" x14ac:dyDescent="0.2">
      <c r="A2738" s="143">
        <v>209</v>
      </c>
    </row>
    <row r="2739" spans="1:1" x14ac:dyDescent="0.2">
      <c r="A2739" s="143">
        <v>5</v>
      </c>
    </row>
    <row r="2740" spans="1:1" x14ac:dyDescent="0.2">
      <c r="A2740" s="143">
        <v>1425</v>
      </c>
    </row>
    <row r="2741" spans="1:1" x14ac:dyDescent="0.2">
      <c r="A2741" s="143">
        <v>810</v>
      </c>
    </row>
    <row r="2742" spans="1:1" x14ac:dyDescent="0.2">
      <c r="A2742" s="143">
        <v>385</v>
      </c>
    </row>
    <row r="2743" spans="1:1" x14ac:dyDescent="0.2">
      <c r="A2743" s="143">
        <v>61</v>
      </c>
    </row>
    <row r="2744" spans="1:1" x14ac:dyDescent="0.2">
      <c r="A2744" s="143">
        <v>266</v>
      </c>
    </row>
    <row r="2745" spans="1:1" x14ac:dyDescent="0.2">
      <c r="A2745" s="143">
        <v>985</v>
      </c>
    </row>
    <row r="2746" spans="1:1" x14ac:dyDescent="0.2">
      <c r="A2746" s="143">
        <v>92</v>
      </c>
    </row>
    <row r="2747" spans="1:1" x14ac:dyDescent="0.2">
      <c r="A2747" s="143">
        <v>305</v>
      </c>
    </row>
    <row r="2748" spans="1:1" x14ac:dyDescent="0.2">
      <c r="A2748" s="143">
        <v>364</v>
      </c>
    </row>
    <row r="2749" spans="1:1" x14ac:dyDescent="0.2">
      <c r="A2749" s="143">
        <v>309</v>
      </c>
    </row>
    <row r="2750" spans="1:1" x14ac:dyDescent="0.2">
      <c r="A2750" s="143">
        <v>95</v>
      </c>
    </row>
    <row r="2751" spans="1:1" x14ac:dyDescent="0.2">
      <c r="A2751" s="143">
        <v>4371</v>
      </c>
    </row>
    <row r="2752" spans="1:1" x14ac:dyDescent="0.2">
      <c r="A2752" s="143">
        <v>56</v>
      </c>
    </row>
    <row r="2753" spans="1:1" x14ac:dyDescent="0.2">
      <c r="A2753" s="143">
        <v>321</v>
      </c>
    </row>
    <row r="2754" spans="1:1" x14ac:dyDescent="0.2">
      <c r="A2754" s="143">
        <v>307</v>
      </c>
    </row>
    <row r="2755" spans="1:1" x14ac:dyDescent="0.2">
      <c r="A2755" s="143">
        <v>390</v>
      </c>
    </row>
    <row r="2756" spans="1:1" x14ac:dyDescent="0.2">
      <c r="A2756" s="143">
        <v>969</v>
      </c>
    </row>
    <row r="2757" spans="1:1" x14ac:dyDescent="0.2">
      <c r="A2757" s="143">
        <v>65</v>
      </c>
    </row>
    <row r="2758" spans="1:1" x14ac:dyDescent="0.2">
      <c r="A2758" s="143">
        <v>66</v>
      </c>
    </row>
    <row r="2759" spans="1:1" x14ac:dyDescent="0.2">
      <c r="A2759" s="143">
        <v>779</v>
      </c>
    </row>
    <row r="2760" spans="1:1" x14ac:dyDescent="0.2">
      <c r="A2760" s="143">
        <v>1387</v>
      </c>
    </row>
    <row r="2761" spans="1:1" x14ac:dyDescent="0.2">
      <c r="A2761" s="143">
        <v>72</v>
      </c>
    </row>
    <row r="2762" spans="1:1" x14ac:dyDescent="0.2">
      <c r="A2762" s="143">
        <v>255</v>
      </c>
    </row>
    <row r="2763" spans="1:1" x14ac:dyDescent="0.2">
      <c r="A2763" s="143">
        <v>91</v>
      </c>
    </row>
    <row r="2764" spans="1:1" x14ac:dyDescent="0.2">
      <c r="A2764" s="143">
        <v>8</v>
      </c>
    </row>
    <row r="2765" spans="1:1" x14ac:dyDescent="0.2">
      <c r="A2765" s="143">
        <v>399</v>
      </c>
    </row>
    <row r="2766" spans="1:1" x14ac:dyDescent="0.2">
      <c r="A2766" s="143">
        <v>392</v>
      </c>
    </row>
    <row r="2767" spans="1:1" x14ac:dyDescent="0.2">
      <c r="A2767" s="143">
        <v>1</v>
      </c>
    </row>
    <row r="2768" spans="1:1" x14ac:dyDescent="0.2">
      <c r="A2768" s="143">
        <v>345</v>
      </c>
    </row>
    <row r="2769" spans="1:1" x14ac:dyDescent="0.2">
      <c r="A2769" s="143">
        <v>2398</v>
      </c>
    </row>
    <row r="2770" spans="1:1" x14ac:dyDescent="0.2">
      <c r="A2770" s="143">
        <v>85</v>
      </c>
    </row>
    <row r="2771" spans="1:1" x14ac:dyDescent="0.2">
      <c r="A2771" s="143">
        <v>445</v>
      </c>
    </row>
    <row r="2772" spans="1:1" x14ac:dyDescent="0.2">
      <c r="A2772" s="143">
        <v>64</v>
      </c>
    </row>
    <row r="2773" spans="1:1" x14ac:dyDescent="0.2">
      <c r="A2773" s="143">
        <v>200</v>
      </c>
    </row>
    <row r="2774" spans="1:1" x14ac:dyDescent="0.2">
      <c r="A2774" s="143">
        <v>318</v>
      </c>
    </row>
    <row r="2775" spans="1:1" x14ac:dyDescent="0.2">
      <c r="A2775" s="143">
        <v>24</v>
      </c>
    </row>
    <row r="2776" spans="1:1" x14ac:dyDescent="0.2">
      <c r="A2776" s="143">
        <v>545</v>
      </c>
    </row>
    <row r="2777" spans="1:1" x14ac:dyDescent="0.2">
      <c r="A2777" s="143">
        <v>51</v>
      </c>
    </row>
    <row r="2778" spans="1:1" x14ac:dyDescent="0.2">
      <c r="A2778" s="143">
        <v>306</v>
      </c>
    </row>
    <row r="2779" spans="1:1" x14ac:dyDescent="0.2">
      <c r="A2779" s="143">
        <v>349</v>
      </c>
    </row>
    <row r="2780" spans="1:1" x14ac:dyDescent="0.2">
      <c r="A2780" s="143">
        <v>65</v>
      </c>
    </row>
    <row r="2781" spans="1:1" x14ac:dyDescent="0.2">
      <c r="A2781" s="143">
        <v>52</v>
      </c>
    </row>
    <row r="2782" spans="1:1" x14ac:dyDescent="0.2">
      <c r="A2782" s="143">
        <v>191</v>
      </c>
    </row>
    <row r="2783" spans="1:1" x14ac:dyDescent="0.2">
      <c r="A2783" s="143">
        <v>63</v>
      </c>
    </row>
    <row r="2784" spans="1:1" x14ac:dyDescent="0.2">
      <c r="A2784" s="143">
        <v>39</v>
      </c>
    </row>
    <row r="2785" spans="1:1" x14ac:dyDescent="0.2">
      <c r="A2785" s="143">
        <v>294</v>
      </c>
    </row>
    <row r="2786" spans="1:1" x14ac:dyDescent="0.2">
      <c r="A2786" s="143">
        <v>66</v>
      </c>
    </row>
    <row r="2787" spans="1:1" x14ac:dyDescent="0.2">
      <c r="A2787" s="143">
        <v>212</v>
      </c>
    </row>
    <row r="2788" spans="1:1" x14ac:dyDescent="0.2">
      <c r="A2788" s="143">
        <v>58</v>
      </c>
    </row>
    <row r="2789" spans="1:1" x14ac:dyDescent="0.2">
      <c r="A2789" s="143">
        <v>1153</v>
      </c>
    </row>
    <row r="2790" spans="1:1" x14ac:dyDescent="0.2">
      <c r="A2790" s="143">
        <v>388</v>
      </c>
    </row>
    <row r="2791" spans="1:1" x14ac:dyDescent="0.2">
      <c r="A2791" s="143">
        <v>330</v>
      </c>
    </row>
    <row r="2792" spans="1:1" x14ac:dyDescent="0.2">
      <c r="A2792" s="143">
        <v>339</v>
      </c>
    </row>
    <row r="2793" spans="1:1" x14ac:dyDescent="0.2">
      <c r="A2793" s="143">
        <v>11</v>
      </c>
    </row>
    <row r="2794" spans="1:1" x14ac:dyDescent="0.2">
      <c r="A2794" s="143">
        <v>271</v>
      </c>
    </row>
    <row r="2795" spans="1:1" x14ac:dyDescent="0.2">
      <c r="A2795" s="143">
        <v>31</v>
      </c>
    </row>
    <row r="2796" spans="1:1" x14ac:dyDescent="0.2">
      <c r="A2796" s="143">
        <v>50</v>
      </c>
    </row>
    <row r="2797" spans="1:1" x14ac:dyDescent="0.2">
      <c r="A2797" s="143">
        <v>325</v>
      </c>
    </row>
    <row r="2798" spans="1:1" x14ac:dyDescent="0.2">
      <c r="A2798" s="143">
        <v>66</v>
      </c>
    </row>
    <row r="2799" spans="1:1" x14ac:dyDescent="0.2">
      <c r="A2799" s="143">
        <v>0</v>
      </c>
    </row>
    <row r="2800" spans="1:1" x14ac:dyDescent="0.2">
      <c r="A2800" s="143">
        <v>99</v>
      </c>
    </row>
    <row r="2801" spans="1:1" x14ac:dyDescent="0.2">
      <c r="A2801" s="143">
        <v>70</v>
      </c>
    </row>
    <row r="2802" spans="1:1" x14ac:dyDescent="0.2">
      <c r="A2802" s="143">
        <v>296</v>
      </c>
    </row>
    <row r="2803" spans="1:1" x14ac:dyDescent="0.2">
      <c r="A2803" s="143">
        <v>337</v>
      </c>
    </row>
    <row r="2804" spans="1:1" x14ac:dyDescent="0.2">
      <c r="A2804" s="143">
        <v>324</v>
      </c>
    </row>
    <row r="2805" spans="1:1" x14ac:dyDescent="0.2">
      <c r="A2805" s="143">
        <v>387</v>
      </c>
    </row>
    <row r="2806" spans="1:1" x14ac:dyDescent="0.2">
      <c r="A2806" s="143">
        <v>206</v>
      </c>
    </row>
    <row r="2807" spans="1:1" x14ac:dyDescent="0.2">
      <c r="A2807" s="143">
        <v>311</v>
      </c>
    </row>
    <row r="2808" spans="1:1" x14ac:dyDescent="0.2">
      <c r="A2808" s="143">
        <v>46</v>
      </c>
    </row>
    <row r="2809" spans="1:1" x14ac:dyDescent="0.2">
      <c r="A2809" s="143">
        <v>314</v>
      </c>
    </row>
    <row r="2810" spans="1:1" x14ac:dyDescent="0.2">
      <c r="A2810" s="143">
        <v>297</v>
      </c>
    </row>
    <row r="2811" spans="1:1" x14ac:dyDescent="0.2">
      <c r="A2811" s="143">
        <v>72</v>
      </c>
    </row>
    <row r="2812" spans="1:1" x14ac:dyDescent="0.2">
      <c r="A2812" s="143">
        <v>54</v>
      </c>
    </row>
    <row r="2813" spans="1:1" x14ac:dyDescent="0.2">
      <c r="A2813" s="143">
        <v>838</v>
      </c>
    </row>
    <row r="2814" spans="1:1" x14ac:dyDescent="0.2">
      <c r="A2814" s="143">
        <v>787</v>
      </c>
    </row>
    <row r="2815" spans="1:1" x14ac:dyDescent="0.2">
      <c r="A2815" s="143">
        <v>561</v>
      </c>
    </row>
    <row r="2816" spans="1:1" x14ac:dyDescent="0.2">
      <c r="A2816" s="143">
        <v>762</v>
      </c>
    </row>
    <row r="2817" spans="1:1" x14ac:dyDescent="0.2">
      <c r="A2817" s="143">
        <v>86</v>
      </c>
    </row>
    <row r="2818" spans="1:1" x14ac:dyDescent="0.2">
      <c r="A2818" s="143">
        <v>1313</v>
      </c>
    </row>
    <row r="2819" spans="1:1" x14ac:dyDescent="0.2">
      <c r="A2819" s="143">
        <v>48</v>
      </c>
    </row>
    <row r="2820" spans="1:1" x14ac:dyDescent="0.2">
      <c r="A2820" s="143">
        <v>322</v>
      </c>
    </row>
    <row r="2821" spans="1:1" x14ac:dyDescent="0.2">
      <c r="A2821" s="143">
        <v>16</v>
      </c>
    </row>
    <row r="2822" spans="1:1" x14ac:dyDescent="0.2">
      <c r="A2822" s="143">
        <v>225</v>
      </c>
    </row>
    <row r="2823" spans="1:1" x14ac:dyDescent="0.2">
      <c r="A2823" s="143">
        <v>366</v>
      </c>
    </row>
    <row r="2824" spans="1:1" x14ac:dyDescent="0.2">
      <c r="A2824" s="143">
        <v>137</v>
      </c>
    </row>
    <row r="2825" spans="1:1" x14ac:dyDescent="0.2">
      <c r="A2825" s="143">
        <v>129</v>
      </c>
    </row>
    <row r="2826" spans="1:1" x14ac:dyDescent="0.2">
      <c r="A2826" s="143">
        <v>977</v>
      </c>
    </row>
    <row r="2827" spans="1:1" x14ac:dyDescent="0.2">
      <c r="A2827" s="143">
        <v>1061</v>
      </c>
    </row>
    <row r="2828" spans="1:1" x14ac:dyDescent="0.2">
      <c r="A2828" s="143">
        <v>2333</v>
      </c>
    </row>
    <row r="2829" spans="1:1" x14ac:dyDescent="0.2">
      <c r="A2829" s="143">
        <v>13</v>
      </c>
    </row>
    <row r="2830" spans="1:1" x14ac:dyDescent="0.2">
      <c r="A2830" s="143">
        <v>9</v>
      </c>
    </row>
    <row r="2831" spans="1:1" x14ac:dyDescent="0.2">
      <c r="A2831" s="143">
        <v>277</v>
      </c>
    </row>
    <row r="2832" spans="1:1" x14ac:dyDescent="0.2">
      <c r="A2832" s="143">
        <v>61</v>
      </c>
    </row>
    <row r="2833" spans="1:1" x14ac:dyDescent="0.2">
      <c r="A2833" s="143">
        <v>1116</v>
      </c>
    </row>
    <row r="2834" spans="1:1" x14ac:dyDescent="0.2">
      <c r="A2834" s="143">
        <v>302</v>
      </c>
    </row>
    <row r="2835" spans="1:1" x14ac:dyDescent="0.2">
      <c r="A2835" s="143">
        <v>1449</v>
      </c>
    </row>
    <row r="2836" spans="1:1" x14ac:dyDescent="0.2">
      <c r="A2836" s="143">
        <v>1451</v>
      </c>
    </row>
    <row r="2837" spans="1:1" x14ac:dyDescent="0.2">
      <c r="A2837" s="143">
        <v>350</v>
      </c>
    </row>
    <row r="2838" spans="1:1" x14ac:dyDescent="0.2">
      <c r="A2838" s="143">
        <v>285</v>
      </c>
    </row>
    <row r="2839" spans="1:1" x14ac:dyDescent="0.2">
      <c r="A2839" s="143">
        <v>741</v>
      </c>
    </row>
    <row r="2840" spans="1:1" x14ac:dyDescent="0.2">
      <c r="A2840" s="143">
        <v>4</v>
      </c>
    </row>
    <row r="2841" spans="1:1" x14ac:dyDescent="0.2">
      <c r="A2841" s="143">
        <v>29</v>
      </c>
    </row>
    <row r="2842" spans="1:1" x14ac:dyDescent="0.2">
      <c r="A2842" s="143">
        <v>317</v>
      </c>
    </row>
    <row r="2843" spans="1:1" x14ac:dyDescent="0.2">
      <c r="A2843" s="143">
        <v>312</v>
      </c>
    </row>
    <row r="2844" spans="1:1" x14ac:dyDescent="0.2">
      <c r="A2844" s="143">
        <v>112</v>
      </c>
    </row>
    <row r="2845" spans="1:1" x14ac:dyDescent="0.2">
      <c r="A2845" s="143">
        <v>1072</v>
      </c>
    </row>
    <row r="2846" spans="1:1" x14ac:dyDescent="0.2">
      <c r="A2846" s="143">
        <v>380</v>
      </c>
    </row>
    <row r="2847" spans="1:1" x14ac:dyDescent="0.2">
      <c r="A2847" s="143">
        <v>261</v>
      </c>
    </row>
    <row r="2848" spans="1:1" x14ac:dyDescent="0.2">
      <c r="A2848" s="143">
        <v>460</v>
      </c>
    </row>
    <row r="2849" spans="1:1" x14ac:dyDescent="0.2">
      <c r="A2849" s="143">
        <v>288</v>
      </c>
    </row>
    <row r="2850" spans="1:1" x14ac:dyDescent="0.2">
      <c r="A2850" s="143">
        <v>547</v>
      </c>
    </row>
    <row r="2851" spans="1:1" x14ac:dyDescent="0.2">
      <c r="A2851" s="143">
        <v>27</v>
      </c>
    </row>
    <row r="2852" spans="1:1" x14ac:dyDescent="0.2">
      <c r="A2852" s="143">
        <v>713</v>
      </c>
    </row>
    <row r="2853" spans="1:1" x14ac:dyDescent="0.2">
      <c r="A2853" s="143">
        <v>49</v>
      </c>
    </row>
    <row r="2854" spans="1:1" x14ac:dyDescent="0.2">
      <c r="A2854" s="143">
        <v>293</v>
      </c>
    </row>
    <row r="2855" spans="1:1" x14ac:dyDescent="0.2">
      <c r="A2855" s="143">
        <v>1369</v>
      </c>
    </row>
    <row r="2856" spans="1:1" x14ac:dyDescent="0.2">
      <c r="A2856" s="143">
        <v>379</v>
      </c>
    </row>
    <row r="2857" spans="1:1" x14ac:dyDescent="0.2">
      <c r="A2857" s="143">
        <v>981</v>
      </c>
    </row>
    <row r="2858" spans="1:1" x14ac:dyDescent="0.2">
      <c r="A2858" s="143">
        <v>44</v>
      </c>
    </row>
    <row r="2859" spans="1:1" x14ac:dyDescent="0.2">
      <c r="A2859" s="143">
        <v>324</v>
      </c>
    </row>
    <row r="2860" spans="1:1" x14ac:dyDescent="0.2">
      <c r="A2860" s="143">
        <v>835</v>
      </c>
    </row>
    <row r="2861" spans="1:1" x14ac:dyDescent="0.2">
      <c r="A2861" s="143">
        <v>515</v>
      </c>
    </row>
    <row r="2862" spans="1:1" x14ac:dyDescent="0.2">
      <c r="A2862" s="143">
        <v>238</v>
      </c>
    </row>
    <row r="2863" spans="1:1" x14ac:dyDescent="0.2">
      <c r="A2863" s="143">
        <v>823</v>
      </c>
    </row>
    <row r="2864" spans="1:1" x14ac:dyDescent="0.2">
      <c r="A2864" s="143">
        <v>1043</v>
      </c>
    </row>
    <row r="2865" spans="1:1" x14ac:dyDescent="0.2">
      <c r="A2865" s="143">
        <v>252</v>
      </c>
    </row>
    <row r="2866" spans="1:1" x14ac:dyDescent="0.2">
      <c r="A2866" s="143">
        <v>315</v>
      </c>
    </row>
    <row r="2867" spans="1:1" x14ac:dyDescent="0.2">
      <c r="A2867" s="143">
        <v>293</v>
      </c>
    </row>
    <row r="2868" spans="1:1" x14ac:dyDescent="0.2">
      <c r="A2868" s="143">
        <v>386</v>
      </c>
    </row>
    <row r="2869" spans="1:1" x14ac:dyDescent="0.2">
      <c r="A2869" s="143">
        <v>28</v>
      </c>
    </row>
    <row r="2870" spans="1:1" x14ac:dyDescent="0.2">
      <c r="A2870" s="143">
        <v>334</v>
      </c>
    </row>
    <row r="2871" spans="1:1" x14ac:dyDescent="0.2">
      <c r="A2871" s="143">
        <v>1338</v>
      </c>
    </row>
    <row r="2872" spans="1:1" x14ac:dyDescent="0.2">
      <c r="A2872" s="143">
        <v>303</v>
      </c>
    </row>
    <row r="2873" spans="1:1" x14ac:dyDescent="0.2">
      <c r="A2873" s="143">
        <v>83</v>
      </c>
    </row>
    <row r="2874" spans="1:1" x14ac:dyDescent="0.2">
      <c r="A2874" s="143">
        <v>98</v>
      </c>
    </row>
    <row r="2875" spans="1:1" x14ac:dyDescent="0.2">
      <c r="A2875" s="143">
        <v>87</v>
      </c>
    </row>
    <row r="2876" spans="1:1" x14ac:dyDescent="0.2">
      <c r="A2876" s="143">
        <v>352</v>
      </c>
    </row>
    <row r="2877" spans="1:1" x14ac:dyDescent="0.2">
      <c r="A2877" s="143">
        <v>412</v>
      </c>
    </row>
    <row r="2878" spans="1:1" x14ac:dyDescent="0.2">
      <c r="A2878" s="143">
        <v>251</v>
      </c>
    </row>
    <row r="2879" spans="1:1" x14ac:dyDescent="0.2">
      <c r="A2879" s="143">
        <v>422</v>
      </c>
    </row>
    <row r="2880" spans="1:1" x14ac:dyDescent="0.2">
      <c r="A2880" s="143">
        <v>302</v>
      </c>
    </row>
    <row r="2881" spans="1:1" x14ac:dyDescent="0.2">
      <c r="A2881" s="143">
        <v>227</v>
      </c>
    </row>
    <row r="2882" spans="1:1" x14ac:dyDescent="0.2">
      <c r="A2882" s="143">
        <v>345</v>
      </c>
    </row>
    <row r="2883" spans="1:1" x14ac:dyDescent="0.2">
      <c r="A2883" s="143">
        <v>471</v>
      </c>
    </row>
    <row r="2884" spans="1:1" x14ac:dyDescent="0.2">
      <c r="A2884" s="143">
        <v>10</v>
      </c>
    </row>
    <row r="2885" spans="1:1" x14ac:dyDescent="0.2">
      <c r="A2885" s="143">
        <v>310</v>
      </c>
    </row>
    <row r="2886" spans="1:1" x14ac:dyDescent="0.2">
      <c r="A2886" s="143">
        <v>330</v>
      </c>
    </row>
    <row r="2887" spans="1:1" x14ac:dyDescent="0.2">
      <c r="A2887" s="143">
        <v>415</v>
      </c>
    </row>
    <row r="2888" spans="1:1" x14ac:dyDescent="0.2">
      <c r="A2888" s="143">
        <v>266</v>
      </c>
    </row>
    <row r="2889" spans="1:1" x14ac:dyDescent="0.2">
      <c r="A2889" s="143">
        <v>245</v>
      </c>
    </row>
    <row r="2890" spans="1:1" x14ac:dyDescent="0.2">
      <c r="A2890" s="143">
        <v>538</v>
      </c>
    </row>
    <row r="2891" spans="1:1" x14ac:dyDescent="0.2">
      <c r="A2891" s="143">
        <v>1246</v>
      </c>
    </row>
    <row r="2892" spans="1:1" x14ac:dyDescent="0.2">
      <c r="A2892" s="143">
        <v>264</v>
      </c>
    </row>
    <row r="2893" spans="1:1" x14ac:dyDescent="0.2">
      <c r="A2893" s="143">
        <v>491</v>
      </c>
    </row>
    <row r="2894" spans="1:1" x14ac:dyDescent="0.2">
      <c r="A2894" s="143">
        <v>91</v>
      </c>
    </row>
    <row r="2895" spans="1:1" x14ac:dyDescent="0.2">
      <c r="A2895" s="143">
        <v>47</v>
      </c>
    </row>
    <row r="2896" spans="1:1" x14ac:dyDescent="0.2">
      <c r="A2896" s="143">
        <v>391</v>
      </c>
    </row>
    <row r="2897" spans="1:1" x14ac:dyDescent="0.2">
      <c r="A2897" s="143">
        <v>63</v>
      </c>
    </row>
    <row r="2898" spans="1:1" x14ac:dyDescent="0.2">
      <c r="A2898" s="143">
        <v>858</v>
      </c>
    </row>
    <row r="2899" spans="1:1" x14ac:dyDescent="0.2">
      <c r="A2899" s="143">
        <v>259</v>
      </c>
    </row>
    <row r="2900" spans="1:1" x14ac:dyDescent="0.2">
      <c r="A2900" s="143">
        <v>417</v>
      </c>
    </row>
    <row r="2901" spans="1:1" x14ac:dyDescent="0.2">
      <c r="A2901" s="143">
        <v>1301</v>
      </c>
    </row>
    <row r="2902" spans="1:1" x14ac:dyDescent="0.2">
      <c r="A2902" s="143">
        <v>315</v>
      </c>
    </row>
    <row r="2903" spans="1:1" x14ac:dyDescent="0.2">
      <c r="A2903" s="143">
        <v>119</v>
      </c>
    </row>
    <row r="2904" spans="1:1" x14ac:dyDescent="0.2">
      <c r="A2904" s="143">
        <v>289</v>
      </c>
    </row>
    <row r="2905" spans="1:1" x14ac:dyDescent="0.2">
      <c r="A2905" s="143">
        <v>310</v>
      </c>
    </row>
    <row r="2906" spans="1:1" x14ac:dyDescent="0.2">
      <c r="A2906" s="143">
        <v>227</v>
      </c>
    </row>
    <row r="2907" spans="1:1" x14ac:dyDescent="0.2">
      <c r="A2907" s="143">
        <v>301</v>
      </c>
    </row>
    <row r="2908" spans="1:1" x14ac:dyDescent="0.2">
      <c r="A2908" s="143">
        <v>328</v>
      </c>
    </row>
    <row r="2909" spans="1:1" x14ac:dyDescent="0.2">
      <c r="A2909" s="143">
        <v>304</v>
      </c>
    </row>
    <row r="2910" spans="1:1" x14ac:dyDescent="0.2">
      <c r="A2910" s="143">
        <v>368</v>
      </c>
    </row>
    <row r="2911" spans="1:1" x14ac:dyDescent="0.2">
      <c r="A2911" s="143">
        <v>283</v>
      </c>
    </row>
    <row r="2912" spans="1:1" x14ac:dyDescent="0.2">
      <c r="A2912" s="143">
        <v>2466</v>
      </c>
    </row>
    <row r="2913" spans="1:1" x14ac:dyDescent="0.2">
      <c r="A2913" s="143">
        <v>324</v>
      </c>
    </row>
    <row r="2914" spans="1:1" x14ac:dyDescent="0.2">
      <c r="A2914" s="143">
        <v>1237</v>
      </c>
    </row>
    <row r="2915" spans="1:1" x14ac:dyDescent="0.2">
      <c r="A2915" s="143">
        <v>110</v>
      </c>
    </row>
    <row r="2916" spans="1:1" x14ac:dyDescent="0.2">
      <c r="A2916" s="143">
        <v>86</v>
      </c>
    </row>
    <row r="2917" spans="1:1" x14ac:dyDescent="0.2">
      <c r="A2917" s="143">
        <v>74</v>
      </c>
    </row>
    <row r="2918" spans="1:1" x14ac:dyDescent="0.2">
      <c r="A2918" s="143">
        <v>1028</v>
      </c>
    </row>
    <row r="2919" spans="1:1" x14ac:dyDescent="0.2">
      <c r="A2919" s="143">
        <v>322</v>
      </c>
    </row>
    <row r="2920" spans="1:1" x14ac:dyDescent="0.2">
      <c r="A2920" s="143">
        <v>1346</v>
      </c>
    </row>
    <row r="2921" spans="1:1" x14ac:dyDescent="0.2">
      <c r="A2921" s="143">
        <v>11</v>
      </c>
    </row>
    <row r="2922" spans="1:1" x14ac:dyDescent="0.2">
      <c r="A2922" s="143">
        <v>61</v>
      </c>
    </row>
    <row r="2923" spans="1:1" x14ac:dyDescent="0.2">
      <c r="A2923" s="143">
        <v>969</v>
      </c>
    </row>
    <row r="2924" spans="1:1" x14ac:dyDescent="0.2">
      <c r="A2924" s="143">
        <v>1307</v>
      </c>
    </row>
    <row r="2925" spans="1:1" x14ac:dyDescent="0.2">
      <c r="A2925" s="143">
        <v>67</v>
      </c>
    </row>
    <row r="2926" spans="1:1" x14ac:dyDescent="0.2">
      <c r="A2926" s="143">
        <v>752</v>
      </c>
    </row>
    <row r="2927" spans="1:1" x14ac:dyDescent="0.2">
      <c r="A2927" s="143">
        <v>4855</v>
      </c>
    </row>
    <row r="2928" spans="1:1" x14ac:dyDescent="0.2">
      <c r="A2928" s="143">
        <v>1250</v>
      </c>
    </row>
    <row r="2929" spans="1:1" x14ac:dyDescent="0.2">
      <c r="A2929" s="143">
        <v>96</v>
      </c>
    </row>
    <row r="2930" spans="1:1" x14ac:dyDescent="0.2">
      <c r="A2930" s="143">
        <v>71</v>
      </c>
    </row>
    <row r="2931" spans="1:1" x14ac:dyDescent="0.2">
      <c r="A2931" s="143">
        <v>259</v>
      </c>
    </row>
    <row r="2932" spans="1:1" x14ac:dyDescent="0.2">
      <c r="A2932" s="143">
        <v>717</v>
      </c>
    </row>
    <row r="2933" spans="1:1" x14ac:dyDescent="0.2">
      <c r="A2933" s="143">
        <v>30</v>
      </c>
    </row>
    <row r="2934" spans="1:1" x14ac:dyDescent="0.2">
      <c r="A2934" s="143">
        <v>144</v>
      </c>
    </row>
    <row r="2935" spans="1:1" x14ac:dyDescent="0.2">
      <c r="A2935" s="143">
        <v>327</v>
      </c>
    </row>
    <row r="2936" spans="1:1" x14ac:dyDescent="0.2">
      <c r="A2936" s="143">
        <v>168</v>
      </c>
    </row>
    <row r="2937" spans="1:1" x14ac:dyDescent="0.2">
      <c r="A2937" s="143">
        <v>2036</v>
      </c>
    </row>
    <row r="2938" spans="1:1" x14ac:dyDescent="0.2">
      <c r="A2938" s="143">
        <v>2102</v>
      </c>
    </row>
    <row r="2939" spans="1:1" x14ac:dyDescent="0.2">
      <c r="A2939" s="143">
        <v>67</v>
      </c>
    </row>
    <row r="2940" spans="1:1" x14ac:dyDescent="0.2">
      <c r="A2940" s="143">
        <v>290</v>
      </c>
    </row>
    <row r="2941" spans="1:1" x14ac:dyDescent="0.2">
      <c r="A2941" s="143">
        <v>209</v>
      </c>
    </row>
    <row r="2942" spans="1:1" x14ac:dyDescent="0.2">
      <c r="A2942" s="143">
        <v>86</v>
      </c>
    </row>
    <row r="2943" spans="1:1" x14ac:dyDescent="0.2">
      <c r="A2943" s="143">
        <v>1626</v>
      </c>
    </row>
    <row r="2944" spans="1:1" x14ac:dyDescent="0.2">
      <c r="A2944" s="143">
        <v>265</v>
      </c>
    </row>
    <row r="2945" spans="1:1" x14ac:dyDescent="0.2">
      <c r="A2945" s="143">
        <v>442</v>
      </c>
    </row>
    <row r="2946" spans="1:1" x14ac:dyDescent="0.2">
      <c r="A2946" s="143">
        <v>443</v>
      </c>
    </row>
    <row r="2947" spans="1:1" x14ac:dyDescent="0.2">
      <c r="A2947" s="143">
        <v>450</v>
      </c>
    </row>
    <row r="2948" spans="1:1" x14ac:dyDescent="0.2">
      <c r="A2948" s="143">
        <v>70</v>
      </c>
    </row>
    <row r="2949" spans="1:1" x14ac:dyDescent="0.2">
      <c r="A2949" s="143">
        <v>88</v>
      </c>
    </row>
    <row r="2950" spans="1:1" x14ac:dyDescent="0.2">
      <c r="A2950" s="143">
        <v>393</v>
      </c>
    </row>
    <row r="2951" spans="1:1" x14ac:dyDescent="0.2">
      <c r="A2951" s="143">
        <v>55</v>
      </c>
    </row>
    <row r="2952" spans="1:1" x14ac:dyDescent="0.2">
      <c r="A2952" s="143">
        <v>21</v>
      </c>
    </row>
    <row r="2953" spans="1:1" x14ac:dyDescent="0.2">
      <c r="A2953" s="143">
        <v>508</v>
      </c>
    </row>
    <row r="2954" spans="1:1" x14ac:dyDescent="0.2">
      <c r="A2954" s="143">
        <v>731</v>
      </c>
    </row>
    <row r="2955" spans="1:1" x14ac:dyDescent="0.2">
      <c r="A2955" s="143">
        <v>177</v>
      </c>
    </row>
    <row r="2956" spans="1:1" x14ac:dyDescent="0.2">
      <c r="A2956" s="143">
        <v>346</v>
      </c>
    </row>
    <row r="2957" spans="1:1" x14ac:dyDescent="0.2">
      <c r="A2957" s="143">
        <v>292</v>
      </c>
    </row>
    <row r="2958" spans="1:1" x14ac:dyDescent="0.2">
      <c r="A2958" s="143">
        <v>70</v>
      </c>
    </row>
    <row r="2959" spans="1:1" x14ac:dyDescent="0.2">
      <c r="A2959" s="143">
        <v>705</v>
      </c>
    </row>
    <row r="2960" spans="1:1" x14ac:dyDescent="0.2">
      <c r="A2960" s="143">
        <v>307</v>
      </c>
    </row>
    <row r="2961" spans="1:1" x14ac:dyDescent="0.2">
      <c r="A2961" s="143">
        <v>756</v>
      </c>
    </row>
    <row r="2962" spans="1:1" x14ac:dyDescent="0.2">
      <c r="A2962" s="143">
        <v>53</v>
      </c>
    </row>
    <row r="2963" spans="1:1" x14ac:dyDescent="0.2">
      <c r="A2963" s="143">
        <v>333</v>
      </c>
    </row>
    <row r="2964" spans="1:1" x14ac:dyDescent="0.2">
      <c r="A2964" s="143">
        <v>313</v>
      </c>
    </row>
    <row r="2965" spans="1:1" x14ac:dyDescent="0.2">
      <c r="A2965" s="143">
        <v>258</v>
      </c>
    </row>
    <row r="2966" spans="1:1" x14ac:dyDescent="0.2">
      <c r="A2966" s="143">
        <v>90</v>
      </c>
    </row>
    <row r="2967" spans="1:1" x14ac:dyDescent="0.2">
      <c r="A2967" s="143">
        <v>1887</v>
      </c>
    </row>
    <row r="2968" spans="1:1" x14ac:dyDescent="0.2">
      <c r="A2968" s="143">
        <v>279</v>
      </c>
    </row>
    <row r="2969" spans="1:1" x14ac:dyDescent="0.2">
      <c r="A2969" s="143">
        <v>332</v>
      </c>
    </row>
    <row r="2970" spans="1:1" x14ac:dyDescent="0.2">
      <c r="A2970" s="143">
        <v>84</v>
      </c>
    </row>
    <row r="2971" spans="1:1" x14ac:dyDescent="0.2">
      <c r="A2971" s="143">
        <v>733</v>
      </c>
    </row>
    <row r="2972" spans="1:1" x14ac:dyDescent="0.2">
      <c r="A2972" s="143">
        <v>353</v>
      </c>
    </row>
    <row r="2973" spans="1:1" x14ac:dyDescent="0.2">
      <c r="A2973" s="143">
        <v>310</v>
      </c>
    </row>
    <row r="2974" spans="1:1" x14ac:dyDescent="0.2">
      <c r="A2974" s="143">
        <v>67</v>
      </c>
    </row>
    <row r="2975" spans="1:1" x14ac:dyDescent="0.2">
      <c r="A2975" s="143">
        <v>24</v>
      </c>
    </row>
    <row r="2976" spans="1:1" x14ac:dyDescent="0.2">
      <c r="A2976" s="143">
        <v>29</v>
      </c>
    </row>
    <row r="2977" spans="1:1" x14ac:dyDescent="0.2">
      <c r="A2977" s="143">
        <v>829</v>
      </c>
    </row>
    <row r="2978" spans="1:1" x14ac:dyDescent="0.2">
      <c r="A2978" s="143">
        <v>323</v>
      </c>
    </row>
    <row r="2979" spans="1:1" x14ac:dyDescent="0.2">
      <c r="A2979" s="143">
        <v>450</v>
      </c>
    </row>
    <row r="2980" spans="1:1" x14ac:dyDescent="0.2">
      <c r="A2980" s="143">
        <v>323</v>
      </c>
    </row>
    <row r="2981" spans="1:1" x14ac:dyDescent="0.2">
      <c r="A2981" s="143">
        <v>286</v>
      </c>
    </row>
    <row r="2982" spans="1:1" x14ac:dyDescent="0.2">
      <c r="A2982" s="143">
        <v>1151</v>
      </c>
    </row>
    <row r="2983" spans="1:1" x14ac:dyDescent="0.2">
      <c r="A2983" s="143">
        <v>312</v>
      </c>
    </row>
    <row r="2984" spans="1:1" x14ac:dyDescent="0.2">
      <c r="A2984" s="143">
        <v>406</v>
      </c>
    </row>
    <row r="2985" spans="1:1" x14ac:dyDescent="0.2">
      <c r="A2985" s="143">
        <v>509</v>
      </c>
    </row>
    <row r="2986" spans="1:1" x14ac:dyDescent="0.2">
      <c r="A2986" s="143">
        <v>89</v>
      </c>
    </row>
    <row r="2987" spans="1:1" x14ac:dyDescent="0.2">
      <c r="A2987" s="143">
        <v>766</v>
      </c>
    </row>
    <row r="2988" spans="1:1" x14ac:dyDescent="0.2">
      <c r="A2988" s="143">
        <v>863</v>
      </c>
    </row>
    <row r="2989" spans="1:1" x14ac:dyDescent="0.2">
      <c r="A2989" s="143">
        <v>93</v>
      </c>
    </row>
    <row r="2990" spans="1:1" x14ac:dyDescent="0.2">
      <c r="A2990" s="143">
        <v>91</v>
      </c>
    </row>
    <row r="2991" spans="1:1" x14ac:dyDescent="0.2">
      <c r="A2991" s="143">
        <v>298</v>
      </c>
    </row>
    <row r="2992" spans="1:1" x14ac:dyDescent="0.2">
      <c r="A2992" s="143">
        <v>2228</v>
      </c>
    </row>
    <row r="2993" spans="1:1" x14ac:dyDescent="0.2">
      <c r="A2993" s="143">
        <v>29</v>
      </c>
    </row>
    <row r="2994" spans="1:1" x14ac:dyDescent="0.2">
      <c r="A2994" s="143">
        <v>94</v>
      </c>
    </row>
    <row r="2995" spans="1:1" x14ac:dyDescent="0.2">
      <c r="A2995" s="143">
        <v>707</v>
      </c>
    </row>
    <row r="2996" spans="1:1" x14ac:dyDescent="0.2">
      <c r="A2996" s="143">
        <v>365</v>
      </c>
    </row>
    <row r="2997" spans="1:1" x14ac:dyDescent="0.2">
      <c r="A2997" s="143">
        <v>66</v>
      </c>
    </row>
    <row r="2998" spans="1:1" x14ac:dyDescent="0.2">
      <c r="A2998" s="143">
        <v>85</v>
      </c>
    </row>
    <row r="2999" spans="1:1" x14ac:dyDescent="0.2">
      <c r="A2999" s="143">
        <v>520</v>
      </c>
    </row>
    <row r="3000" spans="1:1" x14ac:dyDescent="0.2">
      <c r="A3000" s="143">
        <v>339</v>
      </c>
    </row>
    <row r="3001" spans="1:1" x14ac:dyDescent="0.2">
      <c r="A3001" s="143">
        <v>61</v>
      </c>
    </row>
    <row r="3002" spans="1:1" x14ac:dyDescent="0.2">
      <c r="A3002" s="143">
        <v>30</v>
      </c>
    </row>
    <row r="3003" spans="1:1" x14ac:dyDescent="0.2">
      <c r="A3003" s="143">
        <v>3</v>
      </c>
    </row>
    <row r="3004" spans="1:1" x14ac:dyDescent="0.2">
      <c r="A3004" s="143">
        <v>172</v>
      </c>
    </row>
    <row r="3005" spans="1:1" x14ac:dyDescent="0.2">
      <c r="A3005" s="143">
        <v>1171</v>
      </c>
    </row>
    <row r="3006" spans="1:1" x14ac:dyDescent="0.2">
      <c r="A3006" s="143">
        <v>316</v>
      </c>
    </row>
    <row r="3007" spans="1:1" x14ac:dyDescent="0.2">
      <c r="A3007" s="143">
        <v>153</v>
      </c>
    </row>
  </sheetData>
  <mergeCells count="12">
    <mergeCell ref="M64:Q66"/>
    <mergeCell ref="M67:Q67"/>
    <mergeCell ref="M73:Q74"/>
    <mergeCell ref="M75:Q75"/>
    <mergeCell ref="A1:E1"/>
    <mergeCell ref="A2:E2"/>
    <mergeCell ref="A4:E4"/>
    <mergeCell ref="M63:Q63"/>
    <mergeCell ref="C30:D30"/>
    <mergeCell ref="C31:F33"/>
    <mergeCell ref="C35:D35"/>
    <mergeCell ref="C36:F38"/>
  </mergeCells>
  <pageMargins left="0.78740157499999996" right="0.78740157499999996" top="0.984251969" bottom="0.984251969" header="0.4921259845" footer="0.4921259845"/>
  <headerFooter alignWithMargins="0"/>
  <ignoredErrors>
    <ignoredError sqref="L63:L75" numberStoredAsText="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4"/>
  <dimension ref="A1:P67"/>
  <sheetViews>
    <sheetView zoomScale="80" zoomScaleNormal="80" workbookViewId="0">
      <selection sqref="A1:F1"/>
    </sheetView>
  </sheetViews>
  <sheetFormatPr baseColWidth="10" defaultColWidth="11" defaultRowHeight="14.25" x14ac:dyDescent="0.2"/>
  <cols>
    <col min="1" max="1" width="7.25" style="142" customWidth="1"/>
    <col min="2" max="2" width="11.25" style="151" customWidth="1"/>
    <col min="3" max="5" width="8.75" style="151" customWidth="1"/>
    <col min="6" max="6" width="11" style="143"/>
    <col min="7" max="7" width="11" style="388"/>
    <col min="8" max="16384" width="11" style="143"/>
  </cols>
  <sheetData>
    <row r="1" spans="1:16" ht="18" x14ac:dyDescent="0.2">
      <c r="A1" s="772" t="s">
        <v>200</v>
      </c>
      <c r="B1" s="772"/>
      <c r="C1" s="772"/>
      <c r="D1" s="772"/>
      <c r="E1" s="772"/>
      <c r="F1" s="772"/>
    </row>
    <row r="2" spans="1:16" ht="18" x14ac:dyDescent="0.2">
      <c r="A2" s="773" t="s">
        <v>201</v>
      </c>
      <c r="B2" s="773"/>
      <c r="C2" s="773"/>
      <c r="D2" s="773"/>
      <c r="E2" s="773"/>
      <c r="F2" s="773"/>
    </row>
    <row r="4" spans="1:16" ht="15" x14ac:dyDescent="0.25">
      <c r="A4" s="777" t="s">
        <v>4</v>
      </c>
      <c r="B4" s="777"/>
      <c r="C4" s="777"/>
      <c r="D4" s="777"/>
      <c r="E4" s="777"/>
    </row>
    <row r="5" spans="1:16" ht="13.9" customHeight="1" x14ac:dyDescent="0.2">
      <c r="P5" s="389"/>
    </row>
    <row r="6" spans="1:16" ht="15" x14ac:dyDescent="0.25">
      <c r="A6" s="390" t="s">
        <v>5</v>
      </c>
      <c r="B6" s="391" t="s">
        <v>6</v>
      </c>
      <c r="C6" s="391" t="s">
        <v>209</v>
      </c>
      <c r="D6" s="391" t="s">
        <v>210</v>
      </c>
      <c r="E6" s="391" t="s">
        <v>211</v>
      </c>
      <c r="F6" s="392">
        <v>1995</v>
      </c>
      <c r="G6" s="393"/>
    </row>
    <row r="7" spans="1:16" x14ac:dyDescent="0.2">
      <c r="A7" s="142">
        <v>2000</v>
      </c>
      <c r="B7" s="151" t="s">
        <v>7</v>
      </c>
      <c r="C7" s="394">
        <v>124</v>
      </c>
      <c r="D7" s="394">
        <v>87.9</v>
      </c>
      <c r="E7" s="394">
        <v>93.8</v>
      </c>
      <c r="F7" s="394">
        <v>100</v>
      </c>
    </row>
    <row r="8" spans="1:16" x14ac:dyDescent="0.2">
      <c r="B8" s="151" t="s">
        <v>8</v>
      </c>
      <c r="C8" s="394">
        <v>117.6</v>
      </c>
      <c r="D8" s="394">
        <v>90.7</v>
      </c>
      <c r="E8" s="394">
        <v>94.6</v>
      </c>
      <c r="F8" s="394">
        <v>100</v>
      </c>
    </row>
    <row r="9" spans="1:16" x14ac:dyDescent="0.2">
      <c r="B9" s="151" t="s">
        <v>9</v>
      </c>
      <c r="C9" s="394">
        <v>119.6</v>
      </c>
      <c r="D9" s="394">
        <v>92.9</v>
      </c>
      <c r="E9" s="394">
        <v>94.6</v>
      </c>
      <c r="F9" s="394">
        <v>100</v>
      </c>
    </row>
    <row r="10" spans="1:16" x14ac:dyDescent="0.2">
      <c r="B10" s="151" t="s">
        <v>10</v>
      </c>
      <c r="C10" s="394">
        <v>123</v>
      </c>
      <c r="D10" s="394">
        <v>106.6</v>
      </c>
      <c r="E10" s="394">
        <v>94.7</v>
      </c>
      <c r="F10" s="394">
        <v>100</v>
      </c>
    </row>
    <row r="11" spans="1:16" x14ac:dyDescent="0.2">
      <c r="B11" s="151" t="s">
        <v>11</v>
      </c>
      <c r="C11" s="394">
        <v>135.6</v>
      </c>
      <c r="D11" s="394">
        <v>111.6</v>
      </c>
      <c r="E11" s="394">
        <v>94.7</v>
      </c>
      <c r="F11" s="394">
        <v>100</v>
      </c>
    </row>
    <row r="12" spans="1:16" x14ac:dyDescent="0.2">
      <c r="B12" s="151" t="s">
        <v>12</v>
      </c>
      <c r="C12" s="394">
        <v>130.30000000000001</v>
      </c>
      <c r="D12" s="394">
        <v>107.7</v>
      </c>
      <c r="E12" s="394">
        <v>95.4</v>
      </c>
      <c r="F12" s="394">
        <v>100</v>
      </c>
    </row>
    <row r="13" spans="1:16" x14ac:dyDescent="0.2">
      <c r="B13" s="151" t="s">
        <v>13</v>
      </c>
      <c r="C13" s="394">
        <v>123.3</v>
      </c>
      <c r="D13" s="394">
        <v>108.9</v>
      </c>
      <c r="E13" s="394">
        <v>96.1</v>
      </c>
      <c r="F13" s="394">
        <v>100</v>
      </c>
    </row>
    <row r="14" spans="1:16" x14ac:dyDescent="0.2">
      <c r="B14" s="151" t="s">
        <v>14</v>
      </c>
      <c r="C14" s="394">
        <v>129.4</v>
      </c>
      <c r="D14" s="394">
        <v>120.1</v>
      </c>
      <c r="E14" s="394">
        <v>96.1</v>
      </c>
      <c r="F14" s="394">
        <v>100</v>
      </c>
    </row>
    <row r="15" spans="1:16" x14ac:dyDescent="0.2">
      <c r="B15" s="151" t="s">
        <v>15</v>
      </c>
      <c r="C15" s="394">
        <v>136.9</v>
      </c>
      <c r="D15" s="394">
        <v>123.8</v>
      </c>
      <c r="E15" s="394">
        <v>96.8</v>
      </c>
      <c r="F15" s="394">
        <v>100</v>
      </c>
    </row>
    <row r="16" spans="1:16" x14ac:dyDescent="0.2">
      <c r="B16" s="151" t="s">
        <v>16</v>
      </c>
      <c r="C16" s="394">
        <v>140.6</v>
      </c>
      <c r="D16" s="394">
        <v>128</v>
      </c>
      <c r="E16" s="394">
        <v>97.8</v>
      </c>
      <c r="F16" s="394">
        <v>100</v>
      </c>
    </row>
    <row r="17" spans="1:6" x14ac:dyDescent="0.2">
      <c r="B17" s="151" t="s">
        <v>17</v>
      </c>
      <c r="C17" s="394">
        <v>141.1</v>
      </c>
      <c r="D17" s="394">
        <v>126.6</v>
      </c>
      <c r="E17" s="394">
        <v>98.1</v>
      </c>
      <c r="F17" s="394">
        <v>100</v>
      </c>
    </row>
    <row r="18" spans="1:6" x14ac:dyDescent="0.2">
      <c r="B18" s="151" t="s">
        <v>18</v>
      </c>
      <c r="C18" s="394">
        <v>135.69999999999999</v>
      </c>
      <c r="D18" s="394">
        <v>121.4</v>
      </c>
      <c r="E18" s="394">
        <v>98.1</v>
      </c>
      <c r="F18" s="394">
        <v>100</v>
      </c>
    </row>
    <row r="19" spans="1:6" x14ac:dyDescent="0.2">
      <c r="A19" s="142">
        <v>2001</v>
      </c>
      <c r="B19" s="151" t="s">
        <v>7</v>
      </c>
      <c r="C19" s="394">
        <v>131.30000000000001</v>
      </c>
      <c r="D19" s="394">
        <v>111.6</v>
      </c>
      <c r="E19" s="394">
        <v>98.3</v>
      </c>
      <c r="F19" s="394">
        <v>100</v>
      </c>
    </row>
    <row r="20" spans="1:6" x14ac:dyDescent="0.2">
      <c r="B20" s="151" t="s">
        <v>8</v>
      </c>
      <c r="C20" s="394">
        <v>132.4</v>
      </c>
      <c r="D20" s="394">
        <v>114.8</v>
      </c>
      <c r="E20" s="394">
        <v>98.1</v>
      </c>
      <c r="F20" s="394">
        <v>100</v>
      </c>
    </row>
    <row r="21" spans="1:6" x14ac:dyDescent="0.2">
      <c r="B21" s="151" t="s">
        <v>9</v>
      </c>
      <c r="C21" s="394">
        <v>133.4</v>
      </c>
      <c r="D21" s="394">
        <v>115.7</v>
      </c>
      <c r="E21" s="394">
        <v>97.9</v>
      </c>
      <c r="F21" s="394">
        <v>100</v>
      </c>
    </row>
    <row r="22" spans="1:6" x14ac:dyDescent="0.2">
      <c r="B22" s="151" t="s">
        <v>10</v>
      </c>
      <c r="C22" s="394">
        <v>137.30000000000001</v>
      </c>
      <c r="D22" s="394">
        <v>113.9</v>
      </c>
      <c r="E22" s="394">
        <v>97.8</v>
      </c>
      <c r="F22" s="394">
        <v>100</v>
      </c>
    </row>
    <row r="23" spans="1:6" x14ac:dyDescent="0.2">
      <c r="B23" s="151" t="s">
        <v>11</v>
      </c>
      <c r="C23" s="394">
        <v>138.69999999999999</v>
      </c>
      <c r="D23" s="394">
        <v>110.1</v>
      </c>
      <c r="E23" s="394">
        <v>97.8</v>
      </c>
      <c r="F23" s="394">
        <v>100</v>
      </c>
    </row>
    <row r="24" spans="1:6" x14ac:dyDescent="0.2">
      <c r="B24" s="151" t="s">
        <v>12</v>
      </c>
      <c r="C24" s="394">
        <v>141.5</v>
      </c>
      <c r="D24" s="394">
        <v>102.8</v>
      </c>
      <c r="E24" s="394">
        <v>97.8</v>
      </c>
      <c r="F24" s="394">
        <v>100</v>
      </c>
    </row>
    <row r="25" spans="1:6" x14ac:dyDescent="0.2">
      <c r="B25" s="151" t="s">
        <v>13</v>
      </c>
      <c r="C25" s="394">
        <v>141.4</v>
      </c>
      <c r="D25" s="394">
        <v>98.6</v>
      </c>
      <c r="E25" s="394">
        <v>97.8</v>
      </c>
      <c r="F25" s="394">
        <v>100</v>
      </c>
    </row>
    <row r="26" spans="1:6" x14ac:dyDescent="0.2">
      <c r="B26" s="151" t="s">
        <v>14</v>
      </c>
      <c r="C26" s="394">
        <v>135.80000000000001</v>
      </c>
      <c r="D26" s="394">
        <v>91.8</v>
      </c>
      <c r="E26" s="394">
        <v>97.3</v>
      </c>
      <c r="F26" s="394">
        <v>100</v>
      </c>
    </row>
    <row r="27" spans="1:6" x14ac:dyDescent="0.2">
      <c r="B27" s="151" t="s">
        <v>15</v>
      </c>
      <c r="C27" s="394">
        <v>134.30000000000001</v>
      </c>
      <c r="D27" s="394">
        <v>78.3</v>
      </c>
      <c r="E27" s="394">
        <v>97.3</v>
      </c>
      <c r="F27" s="394">
        <v>100</v>
      </c>
    </row>
    <row r="28" spans="1:6" x14ac:dyDescent="0.2">
      <c r="B28" s="151" t="s">
        <v>16</v>
      </c>
      <c r="C28" s="394">
        <v>135.9</v>
      </c>
      <c r="D28" s="394">
        <v>73.2</v>
      </c>
      <c r="E28" s="394">
        <v>97.3</v>
      </c>
      <c r="F28" s="394">
        <v>100</v>
      </c>
    </row>
    <row r="29" spans="1:6" x14ac:dyDescent="0.2">
      <c r="B29" s="151" t="s">
        <v>17</v>
      </c>
      <c r="C29" s="394">
        <v>137.6</v>
      </c>
      <c r="D29" s="394">
        <v>73.400000000000006</v>
      </c>
      <c r="E29" s="394">
        <v>97.3</v>
      </c>
      <c r="F29" s="394">
        <v>100</v>
      </c>
    </row>
    <row r="30" spans="1:6" x14ac:dyDescent="0.2">
      <c r="B30" s="151" t="s">
        <v>18</v>
      </c>
      <c r="C30" s="394">
        <v>136.4</v>
      </c>
      <c r="D30" s="394">
        <v>69.900000000000006</v>
      </c>
      <c r="E30" s="394">
        <v>97.1</v>
      </c>
      <c r="F30" s="394">
        <v>100</v>
      </c>
    </row>
    <row r="31" spans="1:6" x14ac:dyDescent="0.2">
      <c r="A31" s="142">
        <v>2002</v>
      </c>
      <c r="B31" s="151" t="s">
        <v>7</v>
      </c>
      <c r="C31" s="394">
        <v>113.1</v>
      </c>
      <c r="D31" s="394">
        <v>69.400000000000006</v>
      </c>
      <c r="E31" s="394">
        <v>95.2</v>
      </c>
      <c r="F31" s="394">
        <v>100</v>
      </c>
    </row>
    <row r="32" spans="1:6" x14ac:dyDescent="0.2">
      <c r="B32" s="151" t="s">
        <v>8</v>
      </c>
      <c r="C32" s="394">
        <v>114.4</v>
      </c>
      <c r="D32" s="394">
        <v>67.8</v>
      </c>
      <c r="E32" s="394">
        <v>95.1</v>
      </c>
      <c r="F32" s="394">
        <v>100</v>
      </c>
    </row>
    <row r="33" spans="1:12" ht="15" x14ac:dyDescent="0.25">
      <c r="B33" s="151" t="s">
        <v>9</v>
      </c>
      <c r="C33" s="394">
        <v>113.7</v>
      </c>
      <c r="D33" s="394">
        <v>73.3</v>
      </c>
      <c r="E33" s="394">
        <v>95.3</v>
      </c>
      <c r="F33" s="394">
        <v>100</v>
      </c>
      <c r="K33" s="778"/>
      <c r="L33" s="778"/>
    </row>
    <row r="34" spans="1:12" ht="15" x14ac:dyDescent="0.25">
      <c r="B34" s="151" t="s">
        <v>10</v>
      </c>
      <c r="C34" s="394">
        <v>111.8</v>
      </c>
      <c r="D34" s="394">
        <v>76.2</v>
      </c>
      <c r="E34" s="394">
        <v>93.4</v>
      </c>
      <c r="F34" s="394">
        <v>100</v>
      </c>
      <c r="K34" s="395"/>
      <c r="L34" s="363"/>
    </row>
    <row r="35" spans="1:12" x14ac:dyDescent="0.2">
      <c r="B35" s="151" t="s">
        <v>11</v>
      </c>
      <c r="C35" s="394">
        <v>110.6</v>
      </c>
      <c r="D35" s="394">
        <v>75.5</v>
      </c>
      <c r="E35" s="394">
        <v>93.4</v>
      </c>
      <c r="F35" s="394">
        <v>100</v>
      </c>
    </row>
    <row r="36" spans="1:12" x14ac:dyDescent="0.2">
      <c r="B36" s="151" t="s">
        <v>12</v>
      </c>
      <c r="C36" s="394">
        <v>106.9</v>
      </c>
      <c r="D36" s="394">
        <v>78.099999999999994</v>
      </c>
      <c r="E36" s="394">
        <v>94.3</v>
      </c>
      <c r="F36" s="394">
        <v>100</v>
      </c>
    </row>
    <row r="37" spans="1:12" x14ac:dyDescent="0.2">
      <c r="B37" s="151" t="s">
        <v>13</v>
      </c>
      <c r="C37" s="394">
        <v>103.6</v>
      </c>
      <c r="D37" s="394">
        <v>81.8</v>
      </c>
      <c r="E37" s="394">
        <v>94.7</v>
      </c>
      <c r="F37" s="394">
        <v>100</v>
      </c>
    </row>
    <row r="38" spans="1:12" x14ac:dyDescent="0.2">
      <c r="B38" s="151" t="s">
        <v>14</v>
      </c>
      <c r="C38" s="394">
        <v>102.7</v>
      </c>
      <c r="D38" s="394">
        <v>81.8</v>
      </c>
      <c r="E38" s="394">
        <v>94.8</v>
      </c>
      <c r="F38" s="394">
        <v>100</v>
      </c>
    </row>
    <row r="39" spans="1:12" x14ac:dyDescent="0.2">
      <c r="B39" s="151" t="s">
        <v>15</v>
      </c>
      <c r="C39" s="394">
        <v>102.4</v>
      </c>
      <c r="D39" s="394">
        <v>79.900000000000006</v>
      </c>
      <c r="E39" s="394">
        <v>94.7</v>
      </c>
      <c r="F39" s="394">
        <v>100</v>
      </c>
    </row>
    <row r="40" spans="1:12" x14ac:dyDescent="0.2">
      <c r="B40" s="151" t="s">
        <v>16</v>
      </c>
      <c r="C40" s="394">
        <v>115.1</v>
      </c>
      <c r="D40" s="394">
        <v>83.4</v>
      </c>
      <c r="E40" s="394">
        <v>95</v>
      </c>
      <c r="F40" s="394">
        <v>100</v>
      </c>
    </row>
    <row r="41" spans="1:12" x14ac:dyDescent="0.2">
      <c r="B41" s="151" t="s">
        <v>17</v>
      </c>
      <c r="C41" s="394">
        <v>113</v>
      </c>
      <c r="D41" s="394">
        <v>85.4</v>
      </c>
      <c r="E41" s="394">
        <v>95.4</v>
      </c>
      <c r="F41" s="394">
        <v>100</v>
      </c>
    </row>
    <row r="42" spans="1:12" x14ac:dyDescent="0.2">
      <c r="B42" s="151" t="s">
        <v>18</v>
      </c>
      <c r="C42" s="394">
        <v>111</v>
      </c>
      <c r="D42" s="394">
        <v>82.1</v>
      </c>
      <c r="E42" s="394">
        <v>95.4</v>
      </c>
      <c r="F42" s="394">
        <v>100</v>
      </c>
    </row>
    <row r="43" spans="1:12" x14ac:dyDescent="0.2">
      <c r="A43" s="142">
        <v>2003</v>
      </c>
      <c r="B43" s="151" t="s">
        <v>7</v>
      </c>
      <c r="C43" s="394">
        <v>105.7</v>
      </c>
      <c r="D43" s="394">
        <v>85</v>
      </c>
      <c r="E43" s="394">
        <v>95.9</v>
      </c>
      <c r="F43" s="394">
        <v>100</v>
      </c>
    </row>
    <row r="44" spans="1:12" x14ac:dyDescent="0.2">
      <c r="B44" s="151" t="s">
        <v>8</v>
      </c>
      <c r="C44" s="394">
        <v>105</v>
      </c>
      <c r="D44" s="394">
        <v>83.8</v>
      </c>
      <c r="E44" s="394">
        <v>96.9</v>
      </c>
      <c r="F44" s="394">
        <v>100</v>
      </c>
    </row>
    <row r="45" spans="1:12" x14ac:dyDescent="0.2">
      <c r="B45" s="151" t="s">
        <v>9</v>
      </c>
      <c r="C45" s="394">
        <v>110.3</v>
      </c>
      <c r="D45" s="394">
        <v>90.3</v>
      </c>
      <c r="E45" s="394">
        <v>97</v>
      </c>
      <c r="F45" s="394">
        <v>100</v>
      </c>
    </row>
    <row r="46" spans="1:12" x14ac:dyDescent="0.2">
      <c r="B46" s="151" t="s">
        <v>10</v>
      </c>
      <c r="C46" s="394">
        <v>119.8</v>
      </c>
      <c r="D46" s="394">
        <v>97.3</v>
      </c>
      <c r="E46" s="394">
        <v>97</v>
      </c>
      <c r="F46" s="394">
        <v>100</v>
      </c>
    </row>
    <row r="47" spans="1:12" x14ac:dyDescent="0.2">
      <c r="B47" s="151" t="s">
        <v>11</v>
      </c>
      <c r="C47" s="394">
        <v>109.5</v>
      </c>
      <c r="D47" s="394">
        <v>89.6</v>
      </c>
      <c r="E47" s="394">
        <v>95</v>
      </c>
      <c r="F47" s="394">
        <v>100</v>
      </c>
    </row>
    <row r="48" spans="1:12" x14ac:dyDescent="0.2">
      <c r="B48" s="151" t="s">
        <v>12</v>
      </c>
      <c r="C48" s="394">
        <v>108.5</v>
      </c>
      <c r="D48" s="394">
        <v>93.7</v>
      </c>
      <c r="E48" s="394">
        <v>94.7</v>
      </c>
      <c r="F48" s="394">
        <v>100</v>
      </c>
    </row>
    <row r="49" spans="1:6" x14ac:dyDescent="0.2">
      <c r="B49" s="151" t="s">
        <v>13</v>
      </c>
      <c r="C49" s="394">
        <v>112.8</v>
      </c>
      <c r="D49" s="394">
        <v>94.8</v>
      </c>
      <c r="E49" s="394">
        <v>94.6</v>
      </c>
      <c r="F49" s="394">
        <v>100</v>
      </c>
    </row>
    <row r="50" spans="1:6" x14ac:dyDescent="0.2">
      <c r="B50" s="151" t="s">
        <v>14</v>
      </c>
      <c r="C50" s="394">
        <v>113.8</v>
      </c>
      <c r="D50" s="394">
        <v>96.6</v>
      </c>
      <c r="E50" s="394">
        <v>94.5</v>
      </c>
      <c r="F50" s="394">
        <v>100</v>
      </c>
    </row>
    <row r="51" spans="1:6" x14ac:dyDescent="0.2">
      <c r="B51" s="151" t="s">
        <v>15</v>
      </c>
      <c r="C51" s="394">
        <v>112.4</v>
      </c>
      <c r="D51" s="394">
        <v>97.5</v>
      </c>
      <c r="E51" s="394">
        <v>94.5</v>
      </c>
      <c r="F51" s="394">
        <v>100</v>
      </c>
    </row>
    <row r="52" spans="1:6" x14ac:dyDescent="0.2">
      <c r="B52" s="151" t="s">
        <v>16</v>
      </c>
      <c r="C52" s="394">
        <v>114.3</v>
      </c>
      <c r="D52" s="394">
        <v>91.6</v>
      </c>
      <c r="E52" s="394">
        <v>94.4</v>
      </c>
      <c r="F52" s="394">
        <v>100</v>
      </c>
    </row>
    <row r="53" spans="1:6" x14ac:dyDescent="0.2">
      <c r="B53" s="151" t="s">
        <v>17</v>
      </c>
      <c r="C53" s="394">
        <v>115.3</v>
      </c>
      <c r="D53" s="394">
        <v>88.5</v>
      </c>
      <c r="E53" s="394">
        <v>94.4</v>
      </c>
      <c r="F53" s="394">
        <v>100</v>
      </c>
    </row>
    <row r="54" spans="1:6" x14ac:dyDescent="0.2">
      <c r="B54" s="151" t="s">
        <v>18</v>
      </c>
      <c r="C54" s="394">
        <v>110.4</v>
      </c>
      <c r="D54" s="394">
        <v>82.7</v>
      </c>
      <c r="E54" s="394">
        <v>94.4</v>
      </c>
      <c r="F54" s="394">
        <v>100</v>
      </c>
    </row>
    <row r="55" spans="1:6" x14ac:dyDescent="0.2">
      <c r="A55" s="142">
        <v>2004</v>
      </c>
      <c r="B55" s="151" t="s">
        <v>7</v>
      </c>
      <c r="C55" s="394">
        <v>107.6</v>
      </c>
      <c r="D55" s="394">
        <v>78.8</v>
      </c>
      <c r="E55" s="394">
        <v>94.4</v>
      </c>
      <c r="F55" s="394">
        <v>100</v>
      </c>
    </row>
    <row r="56" spans="1:6" x14ac:dyDescent="0.2">
      <c r="B56" s="151" t="s">
        <v>8</v>
      </c>
      <c r="C56" s="394">
        <v>107.1</v>
      </c>
      <c r="D56" s="394">
        <v>79</v>
      </c>
      <c r="E56" s="394">
        <v>94.3</v>
      </c>
      <c r="F56" s="394">
        <v>100</v>
      </c>
    </row>
    <row r="57" spans="1:6" x14ac:dyDescent="0.2">
      <c r="B57" s="151" t="s">
        <v>9</v>
      </c>
      <c r="C57" s="394">
        <v>110</v>
      </c>
      <c r="D57" s="394">
        <v>83.7</v>
      </c>
      <c r="E57" s="394">
        <v>94.4</v>
      </c>
      <c r="F57" s="394">
        <v>100</v>
      </c>
    </row>
    <row r="58" spans="1:6" x14ac:dyDescent="0.2">
      <c r="B58" s="151" t="s">
        <v>10</v>
      </c>
      <c r="C58" s="394">
        <v>113.6</v>
      </c>
      <c r="D58" s="394">
        <v>88.4</v>
      </c>
      <c r="E58" s="394">
        <v>94.6</v>
      </c>
      <c r="F58" s="394">
        <v>100</v>
      </c>
    </row>
    <row r="59" spans="1:6" x14ac:dyDescent="0.2">
      <c r="B59" s="151" t="s">
        <v>11</v>
      </c>
      <c r="C59" s="394">
        <v>113.7</v>
      </c>
      <c r="D59" s="394">
        <v>87</v>
      </c>
      <c r="E59" s="394">
        <v>94.7</v>
      </c>
      <c r="F59" s="394">
        <v>100</v>
      </c>
    </row>
    <row r="60" spans="1:6" x14ac:dyDescent="0.2">
      <c r="B60" s="151" t="s">
        <v>12</v>
      </c>
      <c r="C60" s="394">
        <v>112.1</v>
      </c>
      <c r="D60" s="394">
        <v>87.3</v>
      </c>
      <c r="E60" s="394">
        <v>94.9</v>
      </c>
      <c r="F60" s="394">
        <v>100</v>
      </c>
    </row>
    <row r="61" spans="1:6" x14ac:dyDescent="0.2">
      <c r="B61" s="151" t="s">
        <v>13</v>
      </c>
      <c r="C61" s="394">
        <v>115.5</v>
      </c>
      <c r="D61" s="394">
        <v>86.8</v>
      </c>
      <c r="E61" s="394">
        <v>95</v>
      </c>
      <c r="F61" s="394">
        <v>100</v>
      </c>
    </row>
    <row r="66" spans="1:1" x14ac:dyDescent="0.2">
      <c r="A66" s="396" t="s">
        <v>206</v>
      </c>
    </row>
    <row r="67" spans="1:1" x14ac:dyDescent="0.2">
      <c r="A67" s="396" t="s">
        <v>19</v>
      </c>
    </row>
  </sheetData>
  <mergeCells count="4">
    <mergeCell ref="A4:E4"/>
    <mergeCell ref="K33:L33"/>
    <mergeCell ref="A1:F1"/>
    <mergeCell ref="A2:F2"/>
  </mergeCells>
  <pageMargins left="0.78740157499999996" right="0.78740157499999996" top="0.984251969" bottom="0.984251969" header="0.4921259845" footer="0.492125984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1"/>
  <dimension ref="B2"/>
  <sheetViews>
    <sheetView showGridLines="0" zoomScale="90" zoomScaleNormal="90" workbookViewId="0">
      <selection activeCell="I36" sqref="I36"/>
    </sheetView>
  </sheetViews>
  <sheetFormatPr baseColWidth="10" defaultColWidth="11" defaultRowHeight="14.25" x14ac:dyDescent="0.2"/>
  <sheetData>
    <row r="2" spans="2:2" ht="26.25" x14ac:dyDescent="0.4">
      <c r="B2" s="402" t="s">
        <v>349</v>
      </c>
    </row>
  </sheetData>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41"/>
  <dimension ref="A1:B15"/>
  <sheetViews>
    <sheetView view="pageLayout" zoomScale="80" zoomScaleNormal="100" zoomScalePageLayoutView="80" workbookViewId="0">
      <selection activeCell="A11" sqref="A11"/>
    </sheetView>
  </sheetViews>
  <sheetFormatPr baseColWidth="10" defaultColWidth="11" defaultRowHeight="14.25" x14ac:dyDescent="0.2"/>
  <cols>
    <col min="1" max="1" width="77.125" style="146" customWidth="1"/>
    <col min="2" max="2" width="78" style="143" customWidth="1"/>
    <col min="3" max="16384" width="11" style="143"/>
  </cols>
  <sheetData>
    <row r="1" spans="1:2" ht="18" x14ac:dyDescent="0.2">
      <c r="A1" s="474" t="s">
        <v>200</v>
      </c>
      <c r="B1" s="144" t="s">
        <v>201</v>
      </c>
    </row>
    <row r="3" spans="1:2" ht="43.5" x14ac:dyDescent="0.2">
      <c r="A3" s="146" t="s">
        <v>508</v>
      </c>
      <c r="B3" s="162" t="s">
        <v>506</v>
      </c>
    </row>
    <row r="4" spans="1:2" x14ac:dyDescent="0.2">
      <c r="B4" s="146"/>
    </row>
    <row r="5" spans="1:2" ht="29.25" x14ac:dyDescent="0.2">
      <c r="A5" s="146" t="s">
        <v>509</v>
      </c>
      <c r="B5" s="146" t="s">
        <v>507</v>
      </c>
    </row>
    <row r="6" spans="1:2" x14ac:dyDescent="0.2">
      <c r="B6" s="146"/>
    </row>
    <row r="7" spans="1:2" ht="74.25" x14ac:dyDescent="0.2">
      <c r="A7" s="146" t="s">
        <v>510</v>
      </c>
      <c r="B7" s="162" t="s">
        <v>504</v>
      </c>
    </row>
    <row r="8" spans="1:2" x14ac:dyDescent="0.2">
      <c r="B8" s="162"/>
    </row>
    <row r="9" spans="1:2" ht="44.25" x14ac:dyDescent="0.2">
      <c r="A9" s="146" t="s">
        <v>511</v>
      </c>
      <c r="B9" s="162" t="s">
        <v>512</v>
      </c>
    </row>
    <row r="10" spans="1:2" ht="287.25" customHeight="1" x14ac:dyDescent="0.2">
      <c r="B10" s="162"/>
    </row>
    <row r="11" spans="1:2" ht="71.25" customHeight="1" x14ac:dyDescent="0.2">
      <c r="A11" s="146" t="s">
        <v>514</v>
      </c>
      <c r="B11" s="146" t="s">
        <v>513</v>
      </c>
    </row>
    <row r="12" spans="1:2" x14ac:dyDescent="0.2">
      <c r="B12" s="162"/>
    </row>
    <row r="13" spans="1:2" ht="72.75" customHeight="1" x14ac:dyDescent="0.2">
      <c r="A13" s="146" t="s">
        <v>515</v>
      </c>
      <c r="B13" s="146" t="s">
        <v>505</v>
      </c>
    </row>
    <row r="14" spans="1:2" x14ac:dyDescent="0.2">
      <c r="B14" s="162"/>
    </row>
    <row r="15" spans="1:2" x14ac:dyDescent="0.2">
      <c r="B15" s="146"/>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711"/>
  <dimension ref="A1:AC33"/>
  <sheetViews>
    <sheetView zoomScale="80" zoomScaleNormal="80" workbookViewId="0">
      <selection sqref="A1:F1"/>
    </sheetView>
  </sheetViews>
  <sheetFormatPr baseColWidth="10" defaultColWidth="11" defaultRowHeight="14.25" x14ac:dyDescent="0.2"/>
  <sheetData>
    <row r="1" spans="1:29" ht="18" x14ac:dyDescent="0.2">
      <c r="A1" s="717" t="s">
        <v>200</v>
      </c>
      <c r="B1" s="717"/>
      <c r="C1" s="717"/>
      <c r="D1" s="717"/>
      <c r="E1" s="717"/>
      <c r="F1" s="717"/>
    </row>
    <row r="2" spans="1:29" ht="18" x14ac:dyDescent="0.25">
      <c r="A2" s="773" t="s">
        <v>201</v>
      </c>
      <c r="B2" s="773"/>
      <c r="C2" s="773"/>
      <c r="D2" s="773"/>
      <c r="E2" s="773"/>
      <c r="F2" s="773"/>
      <c r="R2" s="107" t="s">
        <v>276</v>
      </c>
    </row>
    <row r="3" spans="1:29" ht="18" x14ac:dyDescent="0.2">
      <c r="A3" s="144"/>
      <c r="R3" s="422"/>
      <c r="S3" s="422"/>
      <c r="T3" s="422"/>
      <c r="U3" s="422"/>
      <c r="V3" s="422"/>
      <c r="W3" s="422"/>
      <c r="X3" s="422"/>
      <c r="Y3" s="422"/>
      <c r="Z3" s="422"/>
      <c r="AA3" s="422"/>
      <c r="AB3" s="422"/>
      <c r="AC3" s="422"/>
    </row>
    <row r="4" spans="1:29" ht="15" x14ac:dyDescent="0.25">
      <c r="A4" s="776" t="s">
        <v>212</v>
      </c>
      <c r="B4" s="776"/>
      <c r="C4" s="776"/>
      <c r="D4" s="776"/>
      <c r="E4" s="776"/>
      <c r="F4" s="776"/>
      <c r="R4" s="422"/>
      <c r="S4" s="422"/>
      <c r="T4" s="422"/>
      <c r="U4" s="422"/>
      <c r="V4" s="422"/>
      <c r="W4" s="422"/>
      <c r="X4" s="422"/>
      <c r="Y4" s="422"/>
      <c r="Z4" s="422"/>
      <c r="AA4" s="422"/>
      <c r="AB4" s="422"/>
      <c r="AC4" s="422"/>
    </row>
    <row r="5" spans="1:29" ht="15" x14ac:dyDescent="0.25">
      <c r="A5" s="776"/>
      <c r="B5" s="776"/>
      <c r="C5" s="776"/>
      <c r="D5" s="776"/>
      <c r="E5" s="776"/>
      <c r="F5" s="776"/>
      <c r="R5" s="422"/>
      <c r="S5" s="422"/>
      <c r="T5" s="422"/>
      <c r="U5" s="422"/>
      <c r="V5" s="422"/>
      <c r="W5" s="422"/>
      <c r="X5" s="422"/>
      <c r="Y5" s="422"/>
      <c r="Z5" s="422"/>
      <c r="AA5" s="422"/>
      <c r="AB5" s="422"/>
      <c r="AC5" s="422"/>
    </row>
    <row r="6" spans="1:29" x14ac:dyDescent="0.2">
      <c r="R6" s="422"/>
      <c r="S6" s="422"/>
      <c r="T6" s="422"/>
      <c r="U6" s="422"/>
      <c r="V6" s="422"/>
      <c r="W6" s="422"/>
      <c r="X6" s="422"/>
      <c r="Y6" s="422"/>
      <c r="Z6" s="422"/>
      <c r="AA6" s="422"/>
      <c r="AB6" s="422"/>
      <c r="AC6" s="422"/>
    </row>
    <row r="7" spans="1:29" ht="15" x14ac:dyDescent="0.25">
      <c r="A7" s="780" t="s">
        <v>20</v>
      </c>
      <c r="B7" s="780"/>
      <c r="C7" s="780"/>
      <c r="D7" s="780"/>
      <c r="E7" s="780"/>
      <c r="F7" s="780"/>
      <c r="G7" s="780"/>
      <c r="H7" s="780"/>
      <c r="I7" s="780"/>
      <c r="J7" s="780"/>
      <c r="K7" s="780"/>
      <c r="R7" s="422"/>
      <c r="S7" s="422"/>
      <c r="T7" s="422"/>
      <c r="U7" s="422"/>
      <c r="V7" s="422"/>
      <c r="W7" s="422"/>
      <c r="X7" s="422"/>
      <c r="Y7" s="422"/>
      <c r="Z7" s="422"/>
      <c r="AA7" s="422"/>
      <c r="AB7" s="422"/>
      <c r="AC7" s="422"/>
    </row>
    <row r="8" spans="1:29" x14ac:dyDescent="0.2">
      <c r="R8" s="422"/>
      <c r="S8" s="422"/>
      <c r="T8" s="422"/>
      <c r="U8" s="422"/>
      <c r="V8" s="422"/>
      <c r="W8" s="422"/>
      <c r="X8" s="422"/>
      <c r="Y8" s="422"/>
      <c r="Z8" s="422"/>
      <c r="AA8" s="422"/>
      <c r="AB8" s="422"/>
      <c r="AC8" s="422"/>
    </row>
    <row r="9" spans="1:29" ht="15" x14ac:dyDescent="0.25">
      <c r="A9" s="6"/>
      <c r="B9" s="779" t="s">
        <v>21</v>
      </c>
      <c r="C9" s="779"/>
      <c r="D9" s="779" t="s">
        <v>22</v>
      </c>
      <c r="E9" s="779"/>
      <c r="F9" s="779" t="s">
        <v>23</v>
      </c>
      <c r="G9" s="779"/>
      <c r="H9" s="779" t="s">
        <v>24</v>
      </c>
      <c r="I9" s="779"/>
      <c r="J9" s="779" t="s">
        <v>27</v>
      </c>
      <c r="K9" s="779"/>
      <c r="R9" s="422"/>
      <c r="S9" s="422"/>
      <c r="T9" s="422"/>
      <c r="U9" s="422"/>
      <c r="V9" s="422"/>
      <c r="W9" s="422"/>
      <c r="X9" s="422"/>
      <c r="Y9" s="422"/>
      <c r="Z9" s="422"/>
      <c r="AA9" s="422"/>
      <c r="AB9" s="422"/>
      <c r="AC9" s="422"/>
    </row>
    <row r="10" spans="1:29" ht="15" x14ac:dyDescent="0.25">
      <c r="A10" s="2" t="s">
        <v>5</v>
      </c>
      <c r="B10" s="9" t="s">
        <v>25</v>
      </c>
      <c r="C10" s="2" t="s">
        <v>26</v>
      </c>
      <c r="D10" s="9" t="s">
        <v>25</v>
      </c>
      <c r="E10" s="2" t="s">
        <v>26</v>
      </c>
      <c r="F10" s="9" t="s">
        <v>25</v>
      </c>
      <c r="G10" s="2" t="s">
        <v>26</v>
      </c>
      <c r="H10" s="9" t="s">
        <v>25</v>
      </c>
      <c r="I10" s="2" t="s">
        <v>26</v>
      </c>
      <c r="J10" s="9" t="s">
        <v>25</v>
      </c>
      <c r="K10" s="2" t="s">
        <v>26</v>
      </c>
      <c r="R10" s="422"/>
      <c r="S10" s="422"/>
      <c r="T10" s="422"/>
      <c r="U10" s="422"/>
      <c r="V10" s="422"/>
      <c r="W10" s="422"/>
      <c r="X10" s="422"/>
      <c r="Y10" s="422"/>
      <c r="Z10" s="422"/>
      <c r="AA10" s="422"/>
      <c r="AB10" s="422"/>
      <c r="AC10" s="422"/>
    </row>
    <row r="11" spans="1:29" x14ac:dyDescent="0.2">
      <c r="A11">
        <v>1985</v>
      </c>
      <c r="B11" s="10">
        <v>174</v>
      </c>
      <c r="C11" s="11">
        <v>2739</v>
      </c>
      <c r="D11" s="10">
        <v>325</v>
      </c>
      <c r="E11" s="11">
        <v>8578</v>
      </c>
      <c r="F11" s="10">
        <v>65</v>
      </c>
      <c r="G11" s="8">
        <v>1532</v>
      </c>
      <c r="H11" s="10">
        <v>84</v>
      </c>
      <c r="I11" s="8">
        <v>583</v>
      </c>
      <c r="J11" s="12">
        <v>2730</v>
      </c>
      <c r="K11">
        <v>34203</v>
      </c>
      <c r="R11" s="422"/>
      <c r="S11" s="422"/>
      <c r="T11" s="422"/>
      <c r="U11" s="422"/>
      <c r="V11" s="422"/>
      <c r="W11" s="422"/>
      <c r="X11" s="422"/>
      <c r="Y11" s="422"/>
      <c r="Z11" s="422"/>
      <c r="AA11" s="422"/>
      <c r="AB11" s="422"/>
      <c r="AC11" s="422"/>
    </row>
    <row r="12" spans="1:29" x14ac:dyDescent="0.2">
      <c r="A12">
        <v>1986</v>
      </c>
      <c r="B12" s="10">
        <v>143</v>
      </c>
      <c r="C12" s="11">
        <v>3778</v>
      </c>
      <c r="D12" s="10">
        <v>198</v>
      </c>
      <c r="E12" s="11">
        <v>6695</v>
      </c>
      <c r="F12" s="10">
        <v>61</v>
      </c>
      <c r="G12" s="8">
        <v>1806</v>
      </c>
      <c r="H12" s="10">
        <v>82</v>
      </c>
      <c r="I12" s="8">
        <v>444</v>
      </c>
      <c r="J12" s="12">
        <v>2412</v>
      </c>
      <c r="K12">
        <v>13101</v>
      </c>
      <c r="R12" s="422"/>
      <c r="S12" s="422"/>
      <c r="T12" s="422"/>
      <c r="U12" s="422"/>
      <c r="V12" s="422"/>
      <c r="W12" s="422"/>
      <c r="X12" s="422"/>
      <c r="Y12" s="422"/>
      <c r="Z12" s="422"/>
      <c r="AA12" s="422"/>
      <c r="AB12" s="422"/>
      <c r="AC12" s="422"/>
    </row>
    <row r="13" spans="1:29" x14ac:dyDescent="0.2">
      <c r="A13">
        <v>1987</v>
      </c>
      <c r="B13" s="10">
        <v>134</v>
      </c>
      <c r="C13" s="11">
        <v>3052</v>
      </c>
      <c r="D13" s="10">
        <v>105</v>
      </c>
      <c r="E13" s="11">
        <v>3847</v>
      </c>
      <c r="F13" s="10">
        <v>41</v>
      </c>
      <c r="G13" s="8">
        <v>1125</v>
      </c>
      <c r="H13" s="10">
        <v>60</v>
      </c>
      <c r="I13" s="8">
        <v>202</v>
      </c>
      <c r="J13" s="12">
        <v>1964</v>
      </c>
      <c r="K13">
        <v>18157</v>
      </c>
      <c r="R13" s="422"/>
      <c r="S13" s="422"/>
      <c r="T13" s="422"/>
      <c r="U13" s="422"/>
      <c r="V13" s="422"/>
      <c r="W13" s="422"/>
      <c r="X13" s="422"/>
      <c r="Y13" s="422"/>
      <c r="Z13" s="422"/>
      <c r="AA13" s="422"/>
      <c r="AB13" s="422"/>
      <c r="AC13" s="422"/>
    </row>
    <row r="14" spans="1:29" x14ac:dyDescent="0.2">
      <c r="A14">
        <v>1988</v>
      </c>
      <c r="B14" s="10">
        <v>173</v>
      </c>
      <c r="C14" s="11">
        <v>4131</v>
      </c>
      <c r="D14" s="10">
        <v>50</v>
      </c>
      <c r="E14" s="11">
        <v>2088</v>
      </c>
      <c r="F14" s="10">
        <v>38</v>
      </c>
      <c r="G14" s="8">
        <v>1473</v>
      </c>
      <c r="H14" s="10">
        <v>55</v>
      </c>
      <c r="I14" s="8">
        <v>153</v>
      </c>
      <c r="J14" s="12">
        <v>1634</v>
      </c>
      <c r="K14">
        <v>16845</v>
      </c>
      <c r="R14" s="422"/>
      <c r="S14" s="422"/>
      <c r="T14" s="422"/>
      <c r="U14" s="422"/>
      <c r="V14" s="422"/>
      <c r="W14" s="422"/>
      <c r="X14" s="422"/>
      <c r="Y14" s="422"/>
      <c r="Z14" s="422"/>
      <c r="AA14" s="422"/>
      <c r="AB14" s="422"/>
      <c r="AC14" s="422"/>
    </row>
    <row r="15" spans="1:29" x14ac:dyDescent="0.2">
      <c r="A15">
        <v>1989</v>
      </c>
      <c r="B15" s="10">
        <v>161</v>
      </c>
      <c r="C15" s="11">
        <v>5013</v>
      </c>
      <c r="D15" s="10">
        <v>103</v>
      </c>
      <c r="E15" s="11">
        <v>3844</v>
      </c>
      <c r="F15" s="10">
        <v>46</v>
      </c>
      <c r="G15" s="8">
        <v>1247</v>
      </c>
      <c r="H15" s="10">
        <v>81</v>
      </c>
      <c r="I15" s="8">
        <v>653</v>
      </c>
      <c r="J15" s="12">
        <v>1528</v>
      </c>
      <c r="K15">
        <v>12259</v>
      </c>
      <c r="R15" s="422"/>
      <c r="S15" s="422"/>
      <c r="T15" s="422"/>
      <c r="U15" s="422"/>
      <c r="V15" s="422"/>
      <c r="W15" s="422"/>
      <c r="X15" s="422"/>
      <c r="Y15" s="422"/>
      <c r="Z15" s="422"/>
      <c r="AA15" s="422"/>
      <c r="AB15" s="422"/>
      <c r="AC15" s="422"/>
    </row>
    <row r="16" spans="1:29" x14ac:dyDescent="0.2">
      <c r="A16">
        <v>1990</v>
      </c>
      <c r="B16" s="10">
        <v>151</v>
      </c>
      <c r="C16" s="11">
        <v>5079</v>
      </c>
      <c r="D16" s="10">
        <v>123</v>
      </c>
      <c r="E16" s="11">
        <v>5536</v>
      </c>
      <c r="F16" s="10">
        <v>68</v>
      </c>
      <c r="G16" s="8">
        <v>1655</v>
      </c>
      <c r="H16" s="10">
        <v>117</v>
      </c>
      <c r="I16" s="8">
        <v>788</v>
      </c>
      <c r="J16" s="12">
        <v>1575</v>
      </c>
      <c r="K16">
        <v>10909</v>
      </c>
      <c r="R16" s="422"/>
      <c r="S16" s="422"/>
      <c r="T16" s="422"/>
      <c r="U16" s="422"/>
      <c r="V16" s="422"/>
      <c r="W16" s="422"/>
      <c r="X16" s="422"/>
      <c r="Y16" s="422"/>
      <c r="Z16" s="422"/>
      <c r="AA16" s="422"/>
      <c r="AB16" s="422"/>
      <c r="AC16" s="422"/>
    </row>
    <row r="17" spans="1:29" x14ac:dyDescent="0.2">
      <c r="A17">
        <v>1991</v>
      </c>
      <c r="B17" s="10">
        <v>175</v>
      </c>
      <c r="C17" s="11">
        <v>6782</v>
      </c>
      <c r="D17" s="10">
        <v>78</v>
      </c>
      <c r="E17" s="11">
        <v>3083</v>
      </c>
      <c r="F17" s="10">
        <v>78</v>
      </c>
      <c r="G17" s="8" t="s">
        <v>30</v>
      </c>
      <c r="H17" s="10">
        <v>131</v>
      </c>
      <c r="I17" s="8">
        <v>963</v>
      </c>
      <c r="J17" s="12">
        <v>1593</v>
      </c>
      <c r="K17">
        <v>13236</v>
      </c>
      <c r="R17" s="422"/>
      <c r="S17" s="422"/>
      <c r="T17" s="422"/>
      <c r="U17" s="422"/>
      <c r="V17" s="422"/>
      <c r="W17" s="422"/>
      <c r="X17" s="422"/>
      <c r="Y17" s="422"/>
      <c r="Z17" s="422"/>
      <c r="AA17" s="422"/>
      <c r="AB17" s="422"/>
      <c r="AC17" s="422"/>
    </row>
    <row r="18" spans="1:29" x14ac:dyDescent="0.2">
      <c r="A18">
        <v>1992</v>
      </c>
      <c r="B18" s="10">
        <v>253</v>
      </c>
      <c r="C18" s="11">
        <v>9275</v>
      </c>
      <c r="D18" s="10">
        <v>64</v>
      </c>
      <c r="E18" s="11">
        <v>2527</v>
      </c>
      <c r="F18" s="10">
        <v>88</v>
      </c>
      <c r="G18" s="8">
        <v>2173</v>
      </c>
      <c r="H18" s="10">
        <v>125</v>
      </c>
      <c r="I18" s="8">
        <v>883</v>
      </c>
      <c r="J18" s="12">
        <v>1672</v>
      </c>
      <c r="K18">
        <v>15885</v>
      </c>
      <c r="R18" s="422"/>
      <c r="S18" s="422"/>
      <c r="T18" s="422"/>
      <c r="U18" s="422"/>
      <c r="V18" s="422"/>
      <c r="W18" s="422"/>
      <c r="X18" s="422"/>
      <c r="Y18" s="422"/>
      <c r="Z18" s="422"/>
      <c r="AA18" s="422"/>
      <c r="AB18" s="422"/>
      <c r="AC18" s="422"/>
    </row>
    <row r="19" spans="1:29" x14ac:dyDescent="0.2">
      <c r="A19">
        <v>1993</v>
      </c>
      <c r="B19" s="10">
        <v>268</v>
      </c>
      <c r="C19" s="11">
        <v>9592</v>
      </c>
      <c r="D19" s="10">
        <v>89</v>
      </c>
      <c r="E19" s="11">
        <v>3910</v>
      </c>
      <c r="F19" s="10">
        <v>92</v>
      </c>
      <c r="G19" s="8">
        <v>2083</v>
      </c>
      <c r="H19" s="10">
        <v>131</v>
      </c>
      <c r="I19" s="8">
        <v>1137</v>
      </c>
      <c r="J19" s="12">
        <v>1574</v>
      </c>
      <c r="K19">
        <v>16095</v>
      </c>
      <c r="R19" s="422"/>
      <c r="S19" s="422"/>
      <c r="T19" s="422"/>
      <c r="U19" s="422"/>
      <c r="V19" s="422"/>
      <c r="W19" s="422"/>
      <c r="X19" s="422"/>
      <c r="Y19" s="422"/>
      <c r="Z19" s="422"/>
      <c r="AA19" s="422"/>
      <c r="AB19" s="422"/>
      <c r="AC19" s="422"/>
    </row>
    <row r="20" spans="1:29" x14ac:dyDescent="0.2">
      <c r="A20">
        <v>1994</v>
      </c>
      <c r="B20" s="10">
        <v>183</v>
      </c>
      <c r="C20" s="11">
        <v>5459</v>
      </c>
      <c r="D20" s="10">
        <v>192</v>
      </c>
      <c r="E20" s="11">
        <v>6368</v>
      </c>
      <c r="F20" s="10">
        <v>142</v>
      </c>
      <c r="G20" s="8">
        <v>3128</v>
      </c>
      <c r="H20" s="10">
        <v>106</v>
      </c>
      <c r="I20" s="8">
        <v>1333</v>
      </c>
      <c r="J20" s="12">
        <v>1506</v>
      </c>
      <c r="K20">
        <v>18633</v>
      </c>
      <c r="R20" s="422"/>
      <c r="S20" s="422"/>
      <c r="T20" s="422"/>
      <c r="U20" s="422"/>
      <c r="V20" s="422"/>
      <c r="W20" s="422"/>
      <c r="X20" s="422"/>
      <c r="Y20" s="422"/>
      <c r="Z20" s="422"/>
      <c r="AA20" s="422"/>
      <c r="AB20" s="422"/>
      <c r="AC20" s="422"/>
    </row>
    <row r="21" spans="1:29" x14ac:dyDescent="0.2">
      <c r="A21">
        <v>1995</v>
      </c>
      <c r="B21" s="10">
        <v>163</v>
      </c>
      <c r="C21" s="11">
        <v>6104</v>
      </c>
      <c r="D21" s="10">
        <v>258</v>
      </c>
      <c r="E21" s="11">
        <v>8459</v>
      </c>
      <c r="F21" s="10">
        <v>166</v>
      </c>
      <c r="G21" s="8">
        <v>3706</v>
      </c>
      <c r="H21" s="10">
        <v>106</v>
      </c>
      <c r="I21" s="8">
        <v>1243</v>
      </c>
      <c r="J21" s="12">
        <v>1560</v>
      </c>
      <c r="K21">
        <v>19714</v>
      </c>
      <c r="R21" s="422"/>
      <c r="S21" s="422"/>
      <c r="T21" s="422"/>
      <c r="U21" s="422"/>
      <c r="V21" s="422"/>
      <c r="W21" s="422"/>
      <c r="X21" s="422"/>
      <c r="Y21" s="422"/>
      <c r="Z21" s="422"/>
      <c r="AA21" s="422"/>
      <c r="AB21" s="422"/>
      <c r="AC21" s="422"/>
    </row>
    <row r="22" spans="1:29" x14ac:dyDescent="0.2">
      <c r="A22">
        <v>1996</v>
      </c>
      <c r="B22" s="10">
        <v>159</v>
      </c>
      <c r="C22" s="11">
        <v>6281</v>
      </c>
      <c r="D22" s="10">
        <v>272</v>
      </c>
      <c r="E22" s="11">
        <v>9508</v>
      </c>
      <c r="F22" s="10">
        <v>201</v>
      </c>
      <c r="G22" s="8">
        <v>4591</v>
      </c>
      <c r="H22" s="10">
        <v>148</v>
      </c>
      <c r="I22" s="8">
        <v>1746</v>
      </c>
      <c r="J22" s="12">
        <v>1466</v>
      </c>
      <c r="K22">
        <v>18845</v>
      </c>
      <c r="R22" s="422"/>
      <c r="S22" s="422"/>
      <c r="T22" s="422"/>
      <c r="U22" s="422"/>
      <c r="V22" s="422"/>
      <c r="W22" s="422"/>
      <c r="X22" s="422"/>
      <c r="Y22" s="422"/>
      <c r="Z22" s="422"/>
      <c r="AA22" s="422"/>
      <c r="AB22" s="422"/>
      <c r="AC22" s="422"/>
    </row>
    <row r="23" spans="1:29" x14ac:dyDescent="0.2">
      <c r="A23">
        <v>1997</v>
      </c>
      <c r="B23" s="10">
        <v>92</v>
      </c>
      <c r="C23" s="11">
        <v>3866</v>
      </c>
      <c r="D23" s="10">
        <v>309</v>
      </c>
      <c r="E23" s="11">
        <v>9956</v>
      </c>
      <c r="F23" s="10">
        <v>247</v>
      </c>
      <c r="G23" s="8">
        <v>5761</v>
      </c>
      <c r="H23" s="10">
        <v>124</v>
      </c>
      <c r="I23" s="8">
        <v>1627</v>
      </c>
      <c r="J23" s="12">
        <v>1565</v>
      </c>
      <c r="K23">
        <v>22236</v>
      </c>
      <c r="R23" s="422"/>
      <c r="S23" s="422"/>
      <c r="T23" s="422"/>
      <c r="U23" s="422"/>
      <c r="V23" s="422"/>
      <c r="W23" s="422"/>
      <c r="X23" s="422"/>
      <c r="Y23" s="422"/>
      <c r="Z23" s="422"/>
      <c r="AA23" s="422"/>
      <c r="AB23" s="422"/>
      <c r="AC23" s="422"/>
    </row>
    <row r="24" spans="1:29" x14ac:dyDescent="0.2">
      <c r="A24">
        <v>1998</v>
      </c>
      <c r="B24" s="10">
        <v>140</v>
      </c>
      <c r="C24" s="11">
        <v>6599</v>
      </c>
      <c r="D24" s="10">
        <v>206</v>
      </c>
      <c r="E24" s="11">
        <v>6039</v>
      </c>
      <c r="F24" s="10">
        <v>256</v>
      </c>
      <c r="G24" s="8">
        <v>6034</v>
      </c>
      <c r="H24" s="10">
        <v>150</v>
      </c>
      <c r="I24" s="8">
        <v>1759</v>
      </c>
      <c r="J24" s="12">
        <v>1732</v>
      </c>
      <c r="K24">
        <v>25527</v>
      </c>
      <c r="R24" s="422"/>
      <c r="S24" s="422"/>
      <c r="T24" s="422"/>
      <c r="U24" s="422"/>
      <c r="V24" s="422"/>
      <c r="W24" s="422"/>
      <c r="X24" s="422"/>
      <c r="Y24" s="422"/>
      <c r="Z24" s="422"/>
      <c r="AA24" s="422"/>
      <c r="AB24" s="422"/>
      <c r="AC24" s="422"/>
    </row>
    <row r="25" spans="1:29" x14ac:dyDescent="0.2">
      <c r="A25">
        <v>1999</v>
      </c>
      <c r="B25" s="10">
        <v>172</v>
      </c>
      <c r="C25" s="11">
        <v>10045</v>
      </c>
      <c r="D25" s="10">
        <v>187</v>
      </c>
      <c r="E25" s="11">
        <v>6749</v>
      </c>
      <c r="F25" s="10">
        <v>124</v>
      </c>
      <c r="G25" s="8">
        <v>2829</v>
      </c>
      <c r="H25" s="10">
        <v>133</v>
      </c>
      <c r="I25" s="8">
        <v>2186</v>
      </c>
      <c r="J25" s="12">
        <v>1850</v>
      </c>
      <c r="K25">
        <v>24828</v>
      </c>
      <c r="R25" s="422"/>
      <c r="S25" s="422"/>
      <c r="T25" s="422"/>
      <c r="U25" s="422"/>
      <c r="V25" s="422"/>
      <c r="W25" s="422"/>
      <c r="X25" s="422"/>
      <c r="Y25" s="422"/>
      <c r="Z25" s="422"/>
      <c r="AA25" s="422"/>
      <c r="AB25" s="422"/>
      <c r="AC25" s="422"/>
    </row>
    <row r="26" spans="1:29" x14ac:dyDescent="0.2">
      <c r="A26">
        <v>2000</v>
      </c>
      <c r="B26" s="10">
        <v>225</v>
      </c>
      <c r="C26" s="11">
        <v>11611</v>
      </c>
      <c r="D26" s="10">
        <v>183</v>
      </c>
      <c r="E26" s="11" t="s">
        <v>29</v>
      </c>
      <c r="F26" s="10">
        <v>155</v>
      </c>
      <c r="G26" s="8">
        <v>5271</v>
      </c>
      <c r="H26" s="10">
        <v>67</v>
      </c>
      <c r="I26" s="8">
        <v>2028</v>
      </c>
      <c r="J26" s="12">
        <v>1729</v>
      </c>
      <c r="K26">
        <v>25334</v>
      </c>
      <c r="R26" s="422"/>
      <c r="S26" s="422"/>
      <c r="T26" s="422"/>
      <c r="U26" s="422"/>
      <c r="V26" s="422"/>
      <c r="W26" s="422"/>
      <c r="X26" s="422"/>
      <c r="Y26" s="422"/>
      <c r="Z26" s="422"/>
      <c r="AA26" s="422"/>
      <c r="AB26" s="422"/>
      <c r="AC26" s="422"/>
    </row>
    <row r="27" spans="1:29" x14ac:dyDescent="0.2">
      <c r="A27">
        <v>2001</v>
      </c>
      <c r="B27" s="10">
        <v>183</v>
      </c>
      <c r="C27" s="11">
        <v>8137</v>
      </c>
      <c r="D27" s="10">
        <v>309</v>
      </c>
      <c r="E27" s="11">
        <v>11101</v>
      </c>
      <c r="F27" s="10">
        <v>188</v>
      </c>
      <c r="G27" s="8">
        <v>6880</v>
      </c>
      <c r="H27" s="10">
        <v>51</v>
      </c>
      <c r="I27" s="8">
        <v>616</v>
      </c>
      <c r="J27" s="12">
        <v>1564</v>
      </c>
      <c r="K27">
        <v>27649</v>
      </c>
      <c r="R27" s="422"/>
      <c r="S27" s="422"/>
      <c r="T27" s="422"/>
      <c r="U27" s="422"/>
      <c r="V27" s="422"/>
      <c r="W27" s="422"/>
      <c r="X27" s="422"/>
      <c r="Y27" s="422"/>
      <c r="Z27" s="422"/>
      <c r="AA27" s="422"/>
      <c r="AB27" s="422"/>
      <c r="AC27" s="422"/>
    </row>
    <row r="28" spans="1:29" x14ac:dyDescent="0.2">
      <c r="A28">
        <v>2002</v>
      </c>
      <c r="B28" s="10">
        <v>254</v>
      </c>
      <c r="C28" s="11">
        <v>12771</v>
      </c>
      <c r="D28" s="10">
        <v>225</v>
      </c>
      <c r="E28" s="11">
        <v>7726</v>
      </c>
      <c r="F28" s="10">
        <v>201</v>
      </c>
      <c r="G28" s="8">
        <v>7217</v>
      </c>
      <c r="H28" s="10">
        <v>64</v>
      </c>
      <c r="I28" s="8">
        <v>1521</v>
      </c>
      <c r="J28" s="12">
        <v>1650</v>
      </c>
      <c r="K28">
        <v>31676</v>
      </c>
      <c r="R28" s="422"/>
      <c r="S28" s="422"/>
      <c r="T28" s="422"/>
      <c r="U28" s="422"/>
      <c r="V28" s="422"/>
      <c r="W28" s="422"/>
      <c r="X28" s="422"/>
      <c r="Y28" s="422"/>
      <c r="Z28" s="422"/>
      <c r="AA28" s="422"/>
      <c r="AB28" s="422"/>
      <c r="AC28" s="422"/>
    </row>
    <row r="29" spans="1:29" x14ac:dyDescent="0.2">
      <c r="A29">
        <v>2003</v>
      </c>
      <c r="B29" s="10">
        <v>375</v>
      </c>
      <c r="C29" s="11">
        <v>16874</v>
      </c>
      <c r="D29" s="10">
        <v>163</v>
      </c>
      <c r="E29" s="11">
        <v>6323</v>
      </c>
      <c r="F29" s="10">
        <v>176</v>
      </c>
      <c r="G29" s="8">
        <v>6282</v>
      </c>
      <c r="H29" s="10">
        <v>107</v>
      </c>
      <c r="I29" s="8">
        <v>2608</v>
      </c>
      <c r="J29" s="12">
        <v>1695</v>
      </c>
      <c r="K29">
        <v>31342</v>
      </c>
      <c r="R29" s="422"/>
      <c r="S29" s="422"/>
      <c r="T29" s="422"/>
      <c r="U29" s="422"/>
      <c r="V29" s="422"/>
      <c r="W29" s="422"/>
      <c r="X29" s="422"/>
      <c r="Y29" s="422"/>
      <c r="Z29" s="422"/>
      <c r="AA29" s="422"/>
      <c r="AB29" s="422"/>
      <c r="AC29" s="422"/>
    </row>
    <row r="30" spans="1:29" x14ac:dyDescent="0.2">
      <c r="R30" s="422"/>
      <c r="S30" s="422"/>
      <c r="T30" s="422"/>
      <c r="U30" s="422"/>
      <c r="V30" s="422"/>
      <c r="W30" s="422"/>
      <c r="X30" s="422"/>
      <c r="Y30" s="422"/>
      <c r="Z30" s="422"/>
      <c r="AA30" s="422"/>
      <c r="AB30" s="422"/>
      <c r="AC30" s="422"/>
    </row>
    <row r="32" spans="1:29" x14ac:dyDescent="0.2">
      <c r="A32" s="5" t="s">
        <v>2</v>
      </c>
    </row>
    <row r="33" spans="1:1" x14ac:dyDescent="0.2">
      <c r="A33" s="5" t="s">
        <v>28</v>
      </c>
    </row>
  </sheetData>
  <mergeCells count="10">
    <mergeCell ref="A1:F1"/>
    <mergeCell ref="A2:F2"/>
    <mergeCell ref="A4:F4"/>
    <mergeCell ref="A5:F5"/>
    <mergeCell ref="J9:K9"/>
    <mergeCell ref="A7:K7"/>
    <mergeCell ref="B9:C9"/>
    <mergeCell ref="D9:E9"/>
    <mergeCell ref="F9:G9"/>
    <mergeCell ref="H9:I9"/>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9"/>
  <dimension ref="A1:Y1130"/>
  <sheetViews>
    <sheetView topLeftCell="L7" zoomScale="80" zoomScaleNormal="80" workbookViewId="0">
      <selection activeCell="T41" sqref="T41"/>
    </sheetView>
  </sheetViews>
  <sheetFormatPr baseColWidth="10" defaultColWidth="11" defaultRowHeight="14.25" x14ac:dyDescent="0.2"/>
  <cols>
    <col min="1" max="1" width="13.25" customWidth="1"/>
  </cols>
  <sheetData>
    <row r="1" spans="1:25" ht="18" x14ac:dyDescent="0.2">
      <c r="A1" s="717" t="s">
        <v>200</v>
      </c>
      <c r="B1" s="717"/>
      <c r="C1" s="717"/>
      <c r="D1" s="717"/>
      <c r="E1" s="717"/>
      <c r="F1" s="717"/>
    </row>
    <row r="2" spans="1:25" ht="18" x14ac:dyDescent="0.2">
      <c r="A2" s="773" t="s">
        <v>201</v>
      </c>
      <c r="B2" s="773"/>
      <c r="C2" s="773"/>
      <c r="D2" s="773"/>
      <c r="E2" s="773"/>
      <c r="F2" s="773"/>
    </row>
    <row r="3" spans="1:25" ht="18" x14ac:dyDescent="0.2">
      <c r="A3" s="144"/>
    </row>
    <row r="4" spans="1:25" ht="15" x14ac:dyDescent="0.25">
      <c r="A4" s="776" t="s">
        <v>207</v>
      </c>
      <c r="B4" s="776"/>
      <c r="C4" s="776"/>
      <c r="D4" s="776"/>
      <c r="E4" s="776"/>
      <c r="F4" s="776"/>
    </row>
    <row r="5" spans="1:25" ht="15" x14ac:dyDescent="0.25">
      <c r="A5" s="776" t="s">
        <v>208</v>
      </c>
      <c r="B5" s="776"/>
      <c r="C5" s="776"/>
      <c r="D5" s="776"/>
      <c r="E5" s="776"/>
      <c r="F5" s="776"/>
      <c r="I5" s="94" t="s">
        <v>166</v>
      </c>
    </row>
    <row r="6" spans="1:25" ht="15" x14ac:dyDescent="0.25">
      <c r="A6" s="94"/>
      <c r="N6" s="107" t="s">
        <v>276</v>
      </c>
    </row>
    <row r="7" spans="1:25" x14ac:dyDescent="0.2">
      <c r="A7" s="184">
        <v>39565</v>
      </c>
      <c r="B7" s="27">
        <v>505.01499999999999</v>
      </c>
      <c r="N7" s="422"/>
      <c r="O7" s="422"/>
      <c r="P7" s="422"/>
      <c r="Q7" s="422"/>
      <c r="R7" s="422"/>
      <c r="S7" s="422"/>
      <c r="T7" s="422"/>
      <c r="U7" s="422"/>
      <c r="V7" s="422"/>
      <c r="W7" s="422"/>
      <c r="X7" s="422"/>
      <c r="Y7" s="422"/>
    </row>
    <row r="8" spans="1:25" x14ac:dyDescent="0.2">
      <c r="A8" s="184">
        <v>39566</v>
      </c>
      <c r="B8" s="27">
        <v>506.887</v>
      </c>
      <c r="N8" s="422"/>
      <c r="O8" s="422"/>
      <c r="P8" s="422"/>
      <c r="Q8" s="422"/>
      <c r="R8" s="422"/>
      <c r="S8" s="422"/>
      <c r="T8" s="422"/>
      <c r="U8" s="422"/>
      <c r="V8" s="422"/>
      <c r="W8" s="422"/>
      <c r="X8" s="422"/>
      <c r="Y8" s="422"/>
    </row>
    <row r="9" spans="1:25" x14ac:dyDescent="0.2">
      <c r="A9" s="184">
        <v>39568</v>
      </c>
      <c r="B9" s="27">
        <v>510.935</v>
      </c>
      <c r="N9" s="422"/>
      <c r="O9" s="422"/>
      <c r="P9" s="422"/>
      <c r="Q9" s="422"/>
      <c r="R9" s="422"/>
      <c r="S9" s="422"/>
      <c r="T9" s="422"/>
      <c r="U9" s="422"/>
      <c r="V9" s="422"/>
      <c r="W9" s="422"/>
      <c r="X9" s="422"/>
      <c r="Y9" s="422"/>
    </row>
    <row r="10" spans="1:25" x14ac:dyDescent="0.2">
      <c r="A10" s="184">
        <v>39571</v>
      </c>
      <c r="B10" s="27">
        <v>511.17200000000003</v>
      </c>
      <c r="N10" s="422"/>
      <c r="O10" s="422"/>
      <c r="P10" s="422"/>
      <c r="Q10" s="422"/>
      <c r="R10" s="422"/>
      <c r="S10" s="422"/>
      <c r="T10" s="422"/>
      <c r="U10" s="422"/>
      <c r="V10" s="422"/>
      <c r="W10" s="422"/>
      <c r="X10" s="422"/>
      <c r="Y10" s="422"/>
    </row>
    <row r="11" spans="1:25" x14ac:dyDescent="0.2">
      <c r="A11" s="184">
        <v>39572</v>
      </c>
      <c r="B11" s="27">
        <v>508.755</v>
      </c>
      <c r="N11" s="422"/>
      <c r="O11" s="422"/>
      <c r="P11" s="422"/>
      <c r="Q11" s="422"/>
      <c r="R11" s="422"/>
      <c r="S11" s="422"/>
      <c r="T11" s="422"/>
      <c r="U11" s="422"/>
      <c r="V11" s="422"/>
      <c r="W11" s="422"/>
      <c r="X11" s="422"/>
      <c r="Y11" s="422"/>
    </row>
    <row r="12" spans="1:25" x14ac:dyDescent="0.2">
      <c r="A12" s="184">
        <v>39573</v>
      </c>
      <c r="B12" s="27">
        <v>508.358</v>
      </c>
      <c r="N12" s="422"/>
      <c r="O12" s="422"/>
      <c r="P12" s="422"/>
      <c r="Q12" s="422"/>
      <c r="R12" s="422"/>
      <c r="S12" s="422"/>
      <c r="T12" s="422"/>
      <c r="U12" s="422"/>
      <c r="V12" s="422"/>
      <c r="W12" s="422"/>
      <c r="X12" s="422"/>
      <c r="Y12" s="422"/>
    </row>
    <row r="13" spans="1:25" x14ac:dyDescent="0.2">
      <c r="A13" s="184">
        <v>39574</v>
      </c>
      <c r="B13" s="27">
        <v>508.91500000000002</v>
      </c>
      <c r="N13" s="422"/>
      <c r="O13" s="422"/>
      <c r="P13" s="422"/>
      <c r="Q13" s="422"/>
      <c r="R13" s="422"/>
      <c r="S13" s="422"/>
      <c r="T13" s="422"/>
      <c r="U13" s="422"/>
      <c r="V13" s="422"/>
      <c r="W13" s="422"/>
      <c r="X13" s="422"/>
      <c r="Y13" s="422"/>
    </row>
    <row r="14" spans="1:25" x14ac:dyDescent="0.2">
      <c r="A14" s="184">
        <v>39575</v>
      </c>
      <c r="B14" s="27">
        <v>502.47500000000002</v>
      </c>
      <c r="N14" s="422"/>
      <c r="O14" s="422"/>
      <c r="P14" s="422"/>
      <c r="Q14" s="422"/>
      <c r="R14" s="422"/>
      <c r="S14" s="422"/>
      <c r="T14" s="422"/>
      <c r="U14" s="422"/>
      <c r="V14" s="422"/>
      <c r="W14" s="422"/>
      <c r="X14" s="422"/>
      <c r="Y14" s="422"/>
    </row>
    <row r="15" spans="1:25" x14ac:dyDescent="0.2">
      <c r="A15" s="184">
        <v>39579</v>
      </c>
      <c r="B15" s="27">
        <v>499.26499999999999</v>
      </c>
      <c r="N15" s="422"/>
      <c r="O15" s="422"/>
      <c r="P15" s="422"/>
      <c r="Q15" s="422"/>
      <c r="R15" s="422"/>
      <c r="S15" s="422"/>
      <c r="T15" s="422"/>
      <c r="U15" s="422"/>
      <c r="V15" s="422"/>
      <c r="W15" s="422"/>
      <c r="X15" s="422"/>
      <c r="Y15" s="422"/>
    </row>
    <row r="16" spans="1:25" x14ac:dyDescent="0.2">
      <c r="A16" s="184">
        <v>39580</v>
      </c>
      <c r="B16" s="27">
        <v>498.77300000000002</v>
      </c>
      <c r="N16" s="422"/>
      <c r="O16" s="422"/>
      <c r="P16" s="422"/>
      <c r="Q16" s="422"/>
      <c r="R16" s="422"/>
      <c r="S16" s="422"/>
      <c r="T16" s="422"/>
      <c r="U16" s="422"/>
      <c r="V16" s="422"/>
      <c r="W16" s="422"/>
      <c r="X16" s="422"/>
      <c r="Y16" s="422"/>
    </row>
    <row r="17" spans="1:25" x14ac:dyDescent="0.2">
      <c r="A17" s="184">
        <v>39581</v>
      </c>
      <c r="B17" s="27">
        <v>501.60700000000003</v>
      </c>
      <c r="N17" s="422"/>
      <c r="O17" s="422"/>
      <c r="P17" s="422"/>
      <c r="Q17" s="422"/>
      <c r="R17" s="422"/>
      <c r="S17" s="422"/>
      <c r="T17" s="422"/>
      <c r="U17" s="422"/>
      <c r="V17" s="422"/>
      <c r="W17" s="422"/>
      <c r="X17" s="422"/>
      <c r="Y17" s="422"/>
    </row>
    <row r="18" spans="1:25" x14ac:dyDescent="0.2">
      <c r="A18" s="184">
        <v>39582</v>
      </c>
      <c r="B18" s="27">
        <v>503.16800000000001</v>
      </c>
      <c r="N18" s="422"/>
      <c r="O18" s="422"/>
      <c r="P18" s="422"/>
      <c r="Q18" s="422"/>
      <c r="R18" s="422"/>
      <c r="S18" s="422"/>
      <c r="T18" s="422"/>
      <c r="U18" s="422"/>
      <c r="V18" s="422"/>
      <c r="W18" s="422"/>
      <c r="X18" s="422"/>
      <c r="Y18" s="422"/>
    </row>
    <row r="19" spans="1:25" x14ac:dyDescent="0.2">
      <c r="A19" s="184">
        <v>39585</v>
      </c>
      <c r="B19" s="27">
        <v>502.82299999999998</v>
      </c>
      <c r="N19" s="422"/>
      <c r="O19" s="422"/>
      <c r="P19" s="422"/>
      <c r="Q19" s="422"/>
      <c r="R19" s="422"/>
      <c r="S19" s="422"/>
      <c r="T19" s="422"/>
      <c r="U19" s="422"/>
      <c r="V19" s="422"/>
      <c r="W19" s="422"/>
      <c r="X19" s="422"/>
      <c r="Y19" s="422"/>
    </row>
    <row r="20" spans="1:25" x14ac:dyDescent="0.2">
      <c r="A20" s="184">
        <v>39586</v>
      </c>
      <c r="B20" s="27">
        <v>501.75200000000001</v>
      </c>
      <c r="N20" s="422"/>
      <c r="O20" s="422"/>
      <c r="P20" s="422"/>
      <c r="Q20" s="422"/>
      <c r="R20" s="422"/>
      <c r="S20" s="422"/>
      <c r="T20" s="422"/>
      <c r="U20" s="422"/>
      <c r="V20" s="422"/>
      <c r="W20" s="422"/>
      <c r="X20" s="422"/>
      <c r="Y20" s="422"/>
    </row>
    <row r="21" spans="1:25" x14ac:dyDescent="0.2">
      <c r="A21" s="184">
        <v>39587</v>
      </c>
      <c r="B21" s="27">
        <v>507.64699999999999</v>
      </c>
      <c r="N21" s="422"/>
      <c r="O21" s="422"/>
      <c r="P21" s="422"/>
      <c r="Q21" s="422"/>
      <c r="R21" s="422"/>
      <c r="S21" s="422"/>
      <c r="T21" s="422"/>
      <c r="U21" s="422"/>
      <c r="V21" s="422"/>
      <c r="W21" s="422"/>
      <c r="X21" s="422"/>
      <c r="Y21" s="422"/>
    </row>
    <row r="22" spans="1:25" x14ac:dyDescent="0.2">
      <c r="A22" s="184">
        <v>39589</v>
      </c>
      <c r="B22" s="27">
        <v>508.923</v>
      </c>
      <c r="N22" s="422"/>
      <c r="O22" s="422"/>
      <c r="P22" s="422"/>
      <c r="Q22" s="422"/>
      <c r="R22" s="422"/>
      <c r="S22" s="422"/>
      <c r="T22" s="422"/>
      <c r="U22" s="422"/>
      <c r="V22" s="422"/>
      <c r="W22" s="422"/>
      <c r="X22" s="422"/>
      <c r="Y22" s="422"/>
    </row>
    <row r="23" spans="1:25" x14ac:dyDescent="0.2">
      <c r="A23" s="184">
        <v>39592</v>
      </c>
      <c r="B23" s="27">
        <v>510.19799999999998</v>
      </c>
      <c r="N23" s="422"/>
      <c r="O23" s="422"/>
      <c r="P23" s="422"/>
      <c r="Q23" s="422"/>
      <c r="R23" s="422"/>
      <c r="S23" s="422"/>
      <c r="T23" s="422"/>
      <c r="U23" s="422"/>
      <c r="V23" s="422"/>
      <c r="W23" s="422"/>
      <c r="X23" s="422"/>
      <c r="Y23" s="422"/>
    </row>
    <row r="24" spans="1:25" x14ac:dyDescent="0.2">
      <c r="A24" s="184">
        <v>39593</v>
      </c>
      <c r="B24" s="27">
        <v>516.89800000000002</v>
      </c>
      <c r="N24" s="422"/>
      <c r="O24" s="422"/>
      <c r="P24" s="422"/>
      <c r="Q24" s="422"/>
      <c r="R24" s="422"/>
      <c r="S24" s="422"/>
      <c r="T24" s="422"/>
      <c r="U24" s="422"/>
      <c r="V24" s="422"/>
      <c r="W24" s="422"/>
      <c r="X24" s="422"/>
      <c r="Y24" s="422"/>
    </row>
    <row r="25" spans="1:25" x14ac:dyDescent="0.2">
      <c r="A25" s="184">
        <v>39594</v>
      </c>
      <c r="B25" s="27">
        <v>518.96900000000005</v>
      </c>
      <c r="N25" s="422"/>
      <c r="O25" s="422"/>
      <c r="P25" s="422"/>
      <c r="Q25" s="422"/>
      <c r="R25" s="422"/>
      <c r="S25" s="422"/>
      <c r="T25" s="422"/>
      <c r="U25" s="422"/>
      <c r="V25" s="422"/>
      <c r="W25" s="422"/>
      <c r="X25" s="422"/>
      <c r="Y25" s="422"/>
    </row>
    <row r="26" spans="1:25" x14ac:dyDescent="0.2">
      <c r="A26" s="184">
        <v>39595</v>
      </c>
      <c r="B26" s="27">
        <v>520.06500000000005</v>
      </c>
      <c r="N26" s="422"/>
      <c r="O26" s="422"/>
      <c r="P26" s="422"/>
      <c r="Q26" s="422"/>
      <c r="R26" s="422"/>
      <c r="S26" s="422"/>
      <c r="T26" s="422"/>
      <c r="U26" s="422"/>
      <c r="V26" s="422"/>
      <c r="W26" s="422"/>
      <c r="X26" s="422"/>
      <c r="Y26" s="422"/>
    </row>
    <row r="27" spans="1:25" x14ac:dyDescent="0.2">
      <c r="A27" s="184">
        <v>39596</v>
      </c>
      <c r="B27" s="27">
        <v>524.226</v>
      </c>
      <c r="N27" s="422"/>
      <c r="O27" s="422"/>
      <c r="P27" s="422"/>
      <c r="Q27" s="422"/>
      <c r="R27" s="422"/>
      <c r="S27" s="422"/>
      <c r="T27" s="422"/>
      <c r="U27" s="422"/>
      <c r="V27" s="422"/>
      <c r="W27" s="422"/>
      <c r="X27" s="422"/>
      <c r="Y27" s="422"/>
    </row>
    <row r="28" spans="1:25" x14ac:dyDescent="0.2">
      <c r="A28" s="184">
        <v>39599</v>
      </c>
      <c r="B28" s="27">
        <v>526.10299999999995</v>
      </c>
      <c r="N28" s="422"/>
      <c r="O28" s="422"/>
      <c r="P28" s="422"/>
      <c r="Q28" s="422"/>
      <c r="R28" s="422"/>
      <c r="S28" s="422"/>
      <c r="T28" s="422"/>
      <c r="U28" s="422"/>
      <c r="V28" s="422"/>
      <c r="W28" s="422"/>
      <c r="X28" s="422"/>
      <c r="Y28" s="422"/>
    </row>
    <row r="29" spans="1:25" x14ac:dyDescent="0.2">
      <c r="A29" s="184">
        <v>39600</v>
      </c>
      <c r="B29" s="27">
        <v>521.64300000000003</v>
      </c>
      <c r="N29" s="422"/>
      <c r="O29" s="422"/>
      <c r="P29" s="422"/>
      <c r="Q29" s="422"/>
      <c r="R29" s="422"/>
      <c r="S29" s="422"/>
      <c r="T29" s="422"/>
      <c r="U29" s="422"/>
      <c r="V29" s="422"/>
      <c r="W29" s="422"/>
      <c r="X29" s="422"/>
      <c r="Y29" s="422"/>
    </row>
    <row r="30" spans="1:25" x14ac:dyDescent="0.2">
      <c r="A30" s="184">
        <v>39601</v>
      </c>
      <c r="B30" s="27">
        <v>528.18499999999995</v>
      </c>
      <c r="N30" s="422"/>
      <c r="O30" s="422"/>
      <c r="P30" s="422"/>
      <c r="Q30" s="422"/>
      <c r="R30" s="422"/>
      <c r="S30" s="422"/>
      <c r="T30" s="422"/>
      <c r="U30" s="422"/>
      <c r="V30" s="422"/>
      <c r="W30" s="422"/>
      <c r="X30" s="422"/>
      <c r="Y30" s="422"/>
    </row>
    <row r="31" spans="1:25" x14ac:dyDescent="0.2">
      <c r="A31" s="184">
        <v>39602</v>
      </c>
      <c r="B31" s="27">
        <v>532.15499999999997</v>
      </c>
      <c r="N31" s="422"/>
      <c r="O31" s="422"/>
      <c r="P31" s="422"/>
      <c r="Q31" s="422"/>
      <c r="R31" s="422"/>
      <c r="S31" s="422"/>
      <c r="T31" s="422"/>
      <c r="U31" s="422"/>
      <c r="V31" s="422"/>
      <c r="W31" s="422"/>
      <c r="X31" s="422"/>
      <c r="Y31" s="422"/>
    </row>
    <row r="32" spans="1:25" x14ac:dyDescent="0.2">
      <c r="A32" s="184">
        <v>39603</v>
      </c>
      <c r="B32" s="27">
        <v>532.27300000000002</v>
      </c>
      <c r="N32" s="422"/>
      <c r="O32" s="422"/>
      <c r="P32" s="422"/>
      <c r="Q32" s="422"/>
      <c r="R32" s="422"/>
      <c r="S32" s="422"/>
      <c r="T32" s="422"/>
      <c r="U32" s="422"/>
      <c r="V32" s="422"/>
      <c r="W32" s="422"/>
      <c r="X32" s="422"/>
      <c r="Y32" s="422"/>
    </row>
    <row r="33" spans="1:25" x14ac:dyDescent="0.2">
      <c r="A33" s="184">
        <v>39606</v>
      </c>
      <c r="B33" s="27">
        <v>531.84900000000005</v>
      </c>
      <c r="N33" s="422"/>
      <c r="O33" s="422"/>
      <c r="P33" s="422"/>
      <c r="Q33" s="422"/>
      <c r="R33" s="422"/>
      <c r="S33" s="422"/>
      <c r="T33" s="422"/>
      <c r="U33" s="422"/>
      <c r="V33" s="422"/>
      <c r="W33" s="422"/>
      <c r="X33" s="422"/>
      <c r="Y33" s="422"/>
    </row>
    <row r="34" spans="1:25" x14ac:dyDescent="0.2">
      <c r="A34" s="184">
        <v>39607</v>
      </c>
      <c r="B34" s="27">
        <v>529.66300000000001</v>
      </c>
    </row>
    <row r="35" spans="1:25" ht="15" x14ac:dyDescent="0.25">
      <c r="A35" s="184">
        <v>39608</v>
      </c>
      <c r="B35" s="27">
        <v>532.35500000000002</v>
      </c>
      <c r="N35" s="702" t="s">
        <v>301</v>
      </c>
      <c r="O35" s="702"/>
      <c r="P35" s="702"/>
      <c r="Q35" s="702"/>
      <c r="R35" s="702"/>
      <c r="S35" s="702"/>
      <c r="T35" s="702"/>
    </row>
    <row r="36" spans="1:25" x14ac:dyDescent="0.2">
      <c r="A36" s="184">
        <v>39609</v>
      </c>
      <c r="B36" s="27">
        <v>530.976</v>
      </c>
    </row>
    <row r="37" spans="1:25" ht="15" x14ac:dyDescent="0.25">
      <c r="A37" s="184">
        <v>39610</v>
      </c>
      <c r="B37" s="27">
        <v>532.18899999999996</v>
      </c>
      <c r="N37" s="107" t="s">
        <v>302</v>
      </c>
    </row>
    <row r="38" spans="1:25" x14ac:dyDescent="0.2">
      <c r="A38" s="184">
        <v>39613</v>
      </c>
      <c r="B38" s="27">
        <v>540.03899999999999</v>
      </c>
      <c r="O38" s="94" t="s">
        <v>303</v>
      </c>
    </row>
    <row r="39" spans="1:25" x14ac:dyDescent="0.2">
      <c r="A39" s="184">
        <v>39614</v>
      </c>
      <c r="B39" s="27">
        <v>547.49199999999996</v>
      </c>
      <c r="O39" s="94" t="s">
        <v>387</v>
      </c>
      <c r="R39" s="94" t="s">
        <v>304</v>
      </c>
    </row>
    <row r="40" spans="1:25" x14ac:dyDescent="0.2">
      <c r="A40" s="184">
        <v>39615</v>
      </c>
      <c r="B40" s="27">
        <v>545.61400000000003</v>
      </c>
      <c r="O40" s="94" t="s">
        <v>305</v>
      </c>
    </row>
    <row r="41" spans="1:25" x14ac:dyDescent="0.2">
      <c r="A41" s="184">
        <v>39616</v>
      </c>
      <c r="B41" s="27">
        <v>550.54200000000003</v>
      </c>
      <c r="O41" s="94" t="s">
        <v>388</v>
      </c>
      <c r="R41" s="94" t="s">
        <v>306</v>
      </c>
    </row>
    <row r="42" spans="1:25" x14ac:dyDescent="0.2">
      <c r="A42" s="184">
        <v>39617</v>
      </c>
      <c r="B42" s="27">
        <v>550.25199999999995</v>
      </c>
      <c r="O42" s="94" t="s">
        <v>438</v>
      </c>
      <c r="R42" s="94" t="s">
        <v>307</v>
      </c>
    </row>
    <row r="43" spans="1:25" x14ac:dyDescent="0.2">
      <c r="A43" s="184">
        <v>39620</v>
      </c>
      <c r="B43" s="27">
        <v>550.39400000000001</v>
      </c>
      <c r="O43" s="94" t="s">
        <v>439</v>
      </c>
    </row>
    <row r="44" spans="1:25" x14ac:dyDescent="0.2">
      <c r="A44" s="184">
        <v>39621</v>
      </c>
      <c r="B44" s="27">
        <v>546.86900000000003</v>
      </c>
    </row>
    <row r="45" spans="1:25" ht="15" x14ac:dyDescent="0.25">
      <c r="A45" s="184">
        <v>39622</v>
      </c>
      <c r="B45" s="27">
        <v>552.06100000000004</v>
      </c>
      <c r="N45" s="107" t="s">
        <v>308</v>
      </c>
    </row>
    <row r="46" spans="1:25" x14ac:dyDescent="0.2">
      <c r="A46" s="184">
        <v>39623</v>
      </c>
      <c r="B46" s="27">
        <v>551.18299999999999</v>
      </c>
      <c r="O46" s="94" t="s">
        <v>309</v>
      </c>
    </row>
    <row r="47" spans="1:25" x14ac:dyDescent="0.2">
      <c r="A47" s="184">
        <v>39624</v>
      </c>
      <c r="B47" s="27">
        <v>548.07799999999997</v>
      </c>
      <c r="O47" s="94" t="s">
        <v>435</v>
      </c>
      <c r="R47" s="94" t="s">
        <v>310</v>
      </c>
    </row>
    <row r="48" spans="1:25" x14ac:dyDescent="0.2">
      <c r="A48" s="184">
        <v>39627</v>
      </c>
      <c r="B48" s="27">
        <v>551.00599999999997</v>
      </c>
      <c r="O48" s="94" t="s">
        <v>690</v>
      </c>
      <c r="R48" s="94" t="s">
        <v>691</v>
      </c>
    </row>
    <row r="49" spans="1:18" x14ac:dyDescent="0.2">
      <c r="A49" s="184">
        <v>39628</v>
      </c>
      <c r="B49" s="27">
        <v>558.88300000000004</v>
      </c>
      <c r="O49" s="94" t="s">
        <v>342</v>
      </c>
      <c r="R49" s="94" t="s">
        <v>311</v>
      </c>
    </row>
    <row r="50" spans="1:18" x14ac:dyDescent="0.2">
      <c r="A50" s="184">
        <v>39629</v>
      </c>
      <c r="B50" s="27">
        <v>553.798</v>
      </c>
      <c r="O50" s="94" t="s">
        <v>436</v>
      </c>
      <c r="R50" s="94" t="s">
        <v>312</v>
      </c>
    </row>
    <row r="51" spans="1:18" x14ac:dyDescent="0.2">
      <c r="A51" s="184">
        <v>39630</v>
      </c>
      <c r="B51" s="27">
        <v>550.31299999999999</v>
      </c>
      <c r="O51" s="94" t="s">
        <v>437</v>
      </c>
    </row>
    <row r="52" spans="1:18" x14ac:dyDescent="0.2">
      <c r="A52" s="184">
        <v>39631</v>
      </c>
      <c r="B52" s="27">
        <v>557.03700000000003</v>
      </c>
    </row>
    <row r="53" spans="1:18" x14ac:dyDescent="0.2">
      <c r="A53" s="184">
        <v>39634</v>
      </c>
      <c r="B53" s="27">
        <v>561.41499999999996</v>
      </c>
    </row>
    <row r="54" spans="1:18" x14ac:dyDescent="0.2">
      <c r="A54" s="184">
        <v>39635</v>
      </c>
      <c r="B54" s="27">
        <v>556.875</v>
      </c>
    </row>
    <row r="55" spans="1:18" x14ac:dyDescent="0.2">
      <c r="A55" s="184">
        <v>39636</v>
      </c>
      <c r="B55" s="27">
        <v>559.83399999999995</v>
      </c>
    </row>
    <row r="56" spans="1:18" x14ac:dyDescent="0.2">
      <c r="A56" s="184">
        <v>39637</v>
      </c>
      <c r="B56" s="27">
        <v>561.49900000000002</v>
      </c>
    </row>
    <row r="57" spans="1:18" x14ac:dyDescent="0.2">
      <c r="A57" s="184">
        <v>39638</v>
      </c>
      <c r="B57" s="27">
        <v>566.51900000000001</v>
      </c>
    </row>
    <row r="58" spans="1:18" x14ac:dyDescent="0.2">
      <c r="A58" s="184">
        <v>39641</v>
      </c>
      <c r="B58" s="27">
        <v>567.92600000000004</v>
      </c>
    </row>
    <row r="59" spans="1:18" x14ac:dyDescent="0.2">
      <c r="A59" s="184">
        <v>39642</v>
      </c>
      <c r="B59" s="27">
        <v>562.52099999999996</v>
      </c>
    </row>
    <row r="60" spans="1:18" x14ac:dyDescent="0.2">
      <c r="A60" s="184">
        <v>39643</v>
      </c>
      <c r="B60" s="27">
        <v>568.89400000000001</v>
      </c>
    </row>
    <row r="61" spans="1:18" x14ac:dyDescent="0.2">
      <c r="A61" s="184">
        <v>39644</v>
      </c>
      <c r="B61" s="27">
        <v>572.14300000000003</v>
      </c>
    </row>
    <row r="62" spans="1:18" x14ac:dyDescent="0.2">
      <c r="A62" s="184">
        <v>39645</v>
      </c>
      <c r="B62" s="27">
        <v>574.75699999999995</v>
      </c>
    </row>
    <row r="63" spans="1:18" x14ac:dyDescent="0.2">
      <c r="A63" s="184">
        <v>39648</v>
      </c>
      <c r="B63" s="27">
        <v>574.92899999999997</v>
      </c>
    </row>
    <row r="64" spans="1:18" x14ac:dyDescent="0.2">
      <c r="A64" s="184">
        <v>39649</v>
      </c>
      <c r="B64" s="27">
        <v>574.5</v>
      </c>
    </row>
    <row r="65" spans="1:2" x14ac:dyDescent="0.2">
      <c r="A65" s="184">
        <v>39650</v>
      </c>
      <c r="B65" s="27">
        <v>581.19500000000005</v>
      </c>
    </row>
    <row r="66" spans="1:2" x14ac:dyDescent="0.2">
      <c r="A66" s="184">
        <v>39651</v>
      </c>
      <c r="B66" s="27">
        <v>579.35400000000004</v>
      </c>
    </row>
    <row r="67" spans="1:2" x14ac:dyDescent="0.2">
      <c r="A67" s="184">
        <v>39652</v>
      </c>
      <c r="B67" s="27">
        <v>577.44500000000005</v>
      </c>
    </row>
    <row r="68" spans="1:2" x14ac:dyDescent="0.2">
      <c r="A68" s="184">
        <v>39655</v>
      </c>
      <c r="B68" s="27">
        <v>576.33399999999995</v>
      </c>
    </row>
    <row r="69" spans="1:2" x14ac:dyDescent="0.2">
      <c r="A69" s="184">
        <v>39656</v>
      </c>
      <c r="B69" s="27">
        <v>585.83900000000006</v>
      </c>
    </row>
    <row r="70" spans="1:2" x14ac:dyDescent="0.2">
      <c r="A70" s="184">
        <v>39657</v>
      </c>
      <c r="B70" s="27">
        <v>590.47299999999996</v>
      </c>
    </row>
    <row r="71" spans="1:2" x14ac:dyDescent="0.2">
      <c r="A71" s="184">
        <v>39658</v>
      </c>
      <c r="B71" s="27">
        <v>586.03</v>
      </c>
    </row>
    <row r="72" spans="1:2" x14ac:dyDescent="0.2">
      <c r="A72" s="184">
        <v>39659</v>
      </c>
      <c r="B72" s="27">
        <v>588.89800000000002</v>
      </c>
    </row>
    <row r="73" spans="1:2" x14ac:dyDescent="0.2">
      <c r="A73" s="184">
        <v>39662</v>
      </c>
      <c r="B73" s="27">
        <v>588.774</v>
      </c>
    </row>
    <row r="74" spans="1:2" x14ac:dyDescent="0.2">
      <c r="A74" s="184">
        <v>39663</v>
      </c>
      <c r="B74" s="27">
        <v>595.12199999999996</v>
      </c>
    </row>
    <row r="75" spans="1:2" x14ac:dyDescent="0.2">
      <c r="A75" s="184">
        <v>39664</v>
      </c>
      <c r="B75" s="27">
        <v>594.45100000000002</v>
      </c>
    </row>
    <row r="76" spans="1:2" x14ac:dyDescent="0.2">
      <c r="A76" s="184">
        <v>39665</v>
      </c>
      <c r="B76" s="27">
        <v>598.50900000000001</v>
      </c>
    </row>
    <row r="77" spans="1:2" x14ac:dyDescent="0.2">
      <c r="A77" s="184">
        <v>39666</v>
      </c>
      <c r="B77" s="27">
        <v>597.59400000000005</v>
      </c>
    </row>
    <row r="78" spans="1:2" x14ac:dyDescent="0.2">
      <c r="A78" s="184">
        <v>39669</v>
      </c>
      <c r="B78" s="27">
        <v>590.01499999999999</v>
      </c>
    </row>
    <row r="79" spans="1:2" x14ac:dyDescent="0.2">
      <c r="A79" s="184">
        <v>39670</v>
      </c>
      <c r="B79" s="27">
        <v>584.14599999999996</v>
      </c>
    </row>
    <row r="80" spans="1:2" x14ac:dyDescent="0.2">
      <c r="A80" s="184">
        <v>39671</v>
      </c>
      <c r="B80" s="27">
        <v>591.87800000000004</v>
      </c>
    </row>
    <row r="81" spans="1:2" x14ac:dyDescent="0.2">
      <c r="A81" s="184">
        <v>39672</v>
      </c>
      <c r="B81" s="27">
        <v>587.56200000000001</v>
      </c>
    </row>
    <row r="82" spans="1:2" x14ac:dyDescent="0.2">
      <c r="A82" s="184">
        <v>39673</v>
      </c>
      <c r="B82" s="27">
        <v>587.64</v>
      </c>
    </row>
    <row r="83" spans="1:2" x14ac:dyDescent="0.2">
      <c r="A83" s="184">
        <v>39676</v>
      </c>
      <c r="B83" s="27">
        <v>594.05700000000002</v>
      </c>
    </row>
    <row r="84" spans="1:2" x14ac:dyDescent="0.2">
      <c r="A84" s="184">
        <v>39677</v>
      </c>
      <c r="B84" s="27">
        <v>595.68100000000004</v>
      </c>
    </row>
    <row r="85" spans="1:2" x14ac:dyDescent="0.2">
      <c r="A85" s="184">
        <v>39678</v>
      </c>
      <c r="B85" s="27">
        <v>593.94100000000003</v>
      </c>
    </row>
    <row r="86" spans="1:2" x14ac:dyDescent="0.2">
      <c r="A86" s="184">
        <v>39679</v>
      </c>
      <c r="B86" s="27">
        <v>593.97199999999998</v>
      </c>
    </row>
    <row r="87" spans="1:2" x14ac:dyDescent="0.2">
      <c r="A87" s="184">
        <v>39680</v>
      </c>
      <c r="B87" s="27">
        <v>597.79100000000005</v>
      </c>
    </row>
    <row r="88" spans="1:2" x14ac:dyDescent="0.2">
      <c r="A88" s="184">
        <v>39683</v>
      </c>
      <c r="B88" s="27">
        <v>596.71600000000001</v>
      </c>
    </row>
    <row r="89" spans="1:2" x14ac:dyDescent="0.2">
      <c r="A89" s="184">
        <v>39684</v>
      </c>
      <c r="B89" s="27">
        <v>595.24800000000005</v>
      </c>
    </row>
    <row r="90" spans="1:2" x14ac:dyDescent="0.2">
      <c r="A90" s="184">
        <v>39685</v>
      </c>
      <c r="B90" s="27">
        <v>593.56399999999996</v>
      </c>
    </row>
    <row r="91" spans="1:2" x14ac:dyDescent="0.2">
      <c r="A91" s="184">
        <v>39686</v>
      </c>
      <c r="B91" s="27">
        <v>596.90899999999999</v>
      </c>
    </row>
    <row r="92" spans="1:2" x14ac:dyDescent="0.2">
      <c r="A92" s="184">
        <v>39687</v>
      </c>
      <c r="B92" s="27">
        <v>602.74</v>
      </c>
    </row>
    <row r="93" spans="1:2" x14ac:dyDescent="0.2">
      <c r="A93" s="184">
        <v>39690</v>
      </c>
      <c r="B93" s="27">
        <v>609.37199999999996</v>
      </c>
    </row>
    <row r="94" spans="1:2" x14ac:dyDescent="0.2">
      <c r="A94" s="184">
        <v>39691</v>
      </c>
      <c r="B94" s="27">
        <v>615.00599999999997</v>
      </c>
    </row>
    <row r="95" spans="1:2" x14ac:dyDescent="0.2">
      <c r="A95" s="184">
        <v>39692</v>
      </c>
      <c r="B95" s="27">
        <v>614.34299999999996</v>
      </c>
    </row>
    <row r="96" spans="1:2" x14ac:dyDescent="0.2">
      <c r="A96" s="184">
        <v>39693</v>
      </c>
      <c r="B96" s="27">
        <v>613.96</v>
      </c>
    </row>
    <row r="97" spans="1:2" x14ac:dyDescent="0.2">
      <c r="A97" s="184">
        <v>39694</v>
      </c>
      <c r="B97" s="27">
        <v>618.37900000000002</v>
      </c>
    </row>
    <row r="98" spans="1:2" x14ac:dyDescent="0.2">
      <c r="A98" s="184">
        <v>39697</v>
      </c>
      <c r="B98" s="27">
        <v>614.68799999999999</v>
      </c>
    </row>
    <row r="99" spans="1:2" x14ac:dyDescent="0.2">
      <c r="A99" s="184">
        <v>39698</v>
      </c>
      <c r="B99" s="27">
        <v>611.51800000000003</v>
      </c>
    </row>
    <row r="100" spans="1:2" x14ac:dyDescent="0.2">
      <c r="A100" s="184">
        <v>39699</v>
      </c>
      <c r="B100" s="27">
        <v>604.60500000000002</v>
      </c>
    </row>
    <row r="101" spans="1:2" x14ac:dyDescent="0.2">
      <c r="A101" s="184">
        <v>39700</v>
      </c>
      <c r="B101" s="27">
        <v>604.53599999999994</v>
      </c>
    </row>
    <row r="102" spans="1:2" x14ac:dyDescent="0.2">
      <c r="A102" s="184">
        <v>39701</v>
      </c>
      <c r="B102" s="27">
        <v>604.60699999999997</v>
      </c>
    </row>
    <row r="103" spans="1:2" x14ac:dyDescent="0.2">
      <c r="A103" s="184">
        <v>39704</v>
      </c>
      <c r="B103" s="27">
        <v>601.16499999999996</v>
      </c>
    </row>
    <row r="104" spans="1:2" x14ac:dyDescent="0.2">
      <c r="A104" s="184">
        <v>39705</v>
      </c>
      <c r="B104" s="27">
        <v>607.35299999999995</v>
      </c>
    </row>
    <row r="105" spans="1:2" x14ac:dyDescent="0.2">
      <c r="A105" s="184">
        <v>39706</v>
      </c>
      <c r="B105" s="27">
        <v>610.64</v>
      </c>
    </row>
    <row r="106" spans="1:2" x14ac:dyDescent="0.2">
      <c r="A106" s="184">
        <v>39707</v>
      </c>
      <c r="B106" s="27">
        <v>611.24400000000003</v>
      </c>
    </row>
    <row r="107" spans="1:2" x14ac:dyDescent="0.2">
      <c r="A107" s="184">
        <v>39708</v>
      </c>
      <c r="B107" s="27">
        <v>614.76400000000001</v>
      </c>
    </row>
    <row r="108" spans="1:2" x14ac:dyDescent="0.2">
      <c r="A108" s="184">
        <v>39711</v>
      </c>
      <c r="B108" s="27">
        <v>618.84</v>
      </c>
    </row>
    <row r="109" spans="1:2" x14ac:dyDescent="0.2">
      <c r="A109" s="184">
        <v>39712</v>
      </c>
      <c r="B109" s="27">
        <v>614.37</v>
      </c>
    </row>
    <row r="110" spans="1:2" x14ac:dyDescent="0.2">
      <c r="A110" s="184">
        <v>39713</v>
      </c>
      <c r="B110" s="27">
        <v>604.57100000000003</v>
      </c>
    </row>
    <row r="111" spans="1:2" x14ac:dyDescent="0.2">
      <c r="A111" s="184">
        <v>39714</v>
      </c>
      <c r="B111" s="27">
        <v>605.86099999999999</v>
      </c>
    </row>
    <row r="112" spans="1:2" x14ac:dyDescent="0.2">
      <c r="A112" s="184">
        <v>39715</v>
      </c>
      <c r="B112" s="27">
        <v>602.12199999999996</v>
      </c>
    </row>
    <row r="113" spans="1:2" x14ac:dyDescent="0.2">
      <c r="A113" s="184">
        <v>39718</v>
      </c>
      <c r="B113" s="27">
        <v>604.27300000000002</v>
      </c>
    </row>
    <row r="114" spans="1:2" x14ac:dyDescent="0.2">
      <c r="A114" s="184">
        <v>39719</v>
      </c>
      <c r="B114" s="27">
        <v>611.69399999999996</v>
      </c>
    </row>
    <row r="115" spans="1:2" x14ac:dyDescent="0.2">
      <c r="A115" s="184">
        <v>39720</v>
      </c>
      <c r="B115" s="27">
        <v>617.93399999999997</v>
      </c>
    </row>
    <row r="116" spans="1:2" x14ac:dyDescent="0.2">
      <c r="A116" s="184">
        <v>39721</v>
      </c>
      <c r="B116" s="27">
        <v>618.471</v>
      </c>
    </row>
    <row r="117" spans="1:2" x14ac:dyDescent="0.2">
      <c r="A117" s="184">
        <v>39722</v>
      </c>
      <c r="B117" s="27">
        <v>623.322</v>
      </c>
    </row>
    <row r="118" spans="1:2" x14ac:dyDescent="0.2">
      <c r="A118" s="184">
        <v>39725</v>
      </c>
      <c r="B118" s="27">
        <v>626.15</v>
      </c>
    </row>
    <row r="119" spans="1:2" x14ac:dyDescent="0.2">
      <c r="A119" s="184">
        <v>39726</v>
      </c>
      <c r="B119" s="27">
        <v>628.08000000000004</v>
      </c>
    </row>
    <row r="120" spans="1:2" x14ac:dyDescent="0.2">
      <c r="A120" s="184">
        <v>39727</v>
      </c>
      <c r="B120" s="27">
        <v>618.08799999999997</v>
      </c>
    </row>
    <row r="121" spans="1:2" x14ac:dyDescent="0.2">
      <c r="A121" s="184">
        <v>39728</v>
      </c>
      <c r="B121" s="27">
        <v>616.197</v>
      </c>
    </row>
    <row r="122" spans="1:2" x14ac:dyDescent="0.2">
      <c r="A122" s="184">
        <v>39729</v>
      </c>
      <c r="B122" s="27">
        <v>612.34699999999998</v>
      </c>
    </row>
    <row r="123" spans="1:2" x14ac:dyDescent="0.2">
      <c r="A123" s="184">
        <v>39732</v>
      </c>
      <c r="B123" s="27">
        <v>533.62599999999998</v>
      </c>
    </row>
    <row r="124" spans="1:2" x14ac:dyDescent="0.2">
      <c r="A124" s="184">
        <v>39733</v>
      </c>
      <c r="B124" s="27">
        <v>566.88900000000001</v>
      </c>
    </row>
    <row r="125" spans="1:2" x14ac:dyDescent="0.2">
      <c r="A125" s="184">
        <v>39734</v>
      </c>
      <c r="B125" s="27">
        <v>575.06399999999996</v>
      </c>
    </row>
    <row r="126" spans="1:2" x14ac:dyDescent="0.2">
      <c r="A126" s="184">
        <v>39735</v>
      </c>
      <c r="B126" s="27">
        <v>582.625</v>
      </c>
    </row>
    <row r="127" spans="1:2" x14ac:dyDescent="0.2">
      <c r="A127" s="184">
        <v>39736</v>
      </c>
      <c r="B127" s="27">
        <v>583.14700000000005</v>
      </c>
    </row>
    <row r="128" spans="1:2" x14ac:dyDescent="0.2">
      <c r="A128" s="184">
        <v>39739</v>
      </c>
      <c r="B128" s="27">
        <v>582.42700000000002</v>
      </c>
    </row>
    <row r="129" spans="1:2" x14ac:dyDescent="0.2">
      <c r="A129" s="184">
        <v>39740</v>
      </c>
      <c r="B129" s="27">
        <v>579.57899999999995</v>
      </c>
    </row>
    <row r="130" spans="1:2" x14ac:dyDescent="0.2">
      <c r="A130" s="184">
        <v>39741</v>
      </c>
      <c r="B130" s="27">
        <v>570.02300000000002</v>
      </c>
    </row>
    <row r="131" spans="1:2" x14ac:dyDescent="0.2">
      <c r="A131" s="184">
        <v>39742</v>
      </c>
      <c r="B131" s="27">
        <v>573.95000000000005</v>
      </c>
    </row>
    <row r="132" spans="1:2" x14ac:dyDescent="0.2">
      <c r="A132" s="184">
        <v>39743</v>
      </c>
      <c r="B132" s="27">
        <v>564.54600000000005</v>
      </c>
    </row>
    <row r="133" spans="1:2" x14ac:dyDescent="0.2">
      <c r="A133" s="184">
        <v>39746</v>
      </c>
      <c r="B133" s="27">
        <v>561.08399999999995</v>
      </c>
    </row>
    <row r="134" spans="1:2" x14ac:dyDescent="0.2">
      <c r="A134" s="184">
        <v>39747</v>
      </c>
      <c r="B134" s="27">
        <v>562.39800000000002</v>
      </c>
    </row>
    <row r="135" spans="1:2" x14ac:dyDescent="0.2">
      <c r="A135" s="184">
        <v>39748</v>
      </c>
      <c r="B135" s="27">
        <v>565.26199999999994</v>
      </c>
    </row>
    <row r="136" spans="1:2" x14ac:dyDescent="0.2">
      <c r="A136" s="184">
        <v>39749</v>
      </c>
      <c r="B136" s="27">
        <v>563.81700000000001</v>
      </c>
    </row>
    <row r="137" spans="1:2" x14ac:dyDescent="0.2">
      <c r="A137" s="184">
        <v>39750</v>
      </c>
      <c r="B137" s="27">
        <v>557.02</v>
      </c>
    </row>
    <row r="138" spans="1:2" x14ac:dyDescent="0.2">
      <c r="A138" s="184">
        <v>39753</v>
      </c>
      <c r="B138" s="27">
        <v>556.10900000000004</v>
      </c>
    </row>
    <row r="139" spans="1:2" x14ac:dyDescent="0.2">
      <c r="A139" s="184">
        <v>39754</v>
      </c>
      <c r="B139" s="27">
        <v>550.58399999999995</v>
      </c>
    </row>
    <row r="140" spans="1:2" x14ac:dyDescent="0.2">
      <c r="A140" s="184">
        <v>39755</v>
      </c>
      <c r="B140" s="27">
        <v>552.85400000000004</v>
      </c>
    </row>
    <row r="141" spans="1:2" x14ac:dyDescent="0.2">
      <c r="A141" s="184">
        <v>39756</v>
      </c>
      <c r="B141" s="27">
        <v>562.55600000000004</v>
      </c>
    </row>
    <row r="142" spans="1:2" x14ac:dyDescent="0.2">
      <c r="A142" s="184">
        <v>39757</v>
      </c>
      <c r="B142" s="27">
        <v>572.70799999999997</v>
      </c>
    </row>
    <row r="143" spans="1:2" x14ac:dyDescent="0.2">
      <c r="A143" s="184">
        <v>39760</v>
      </c>
      <c r="B143" s="27">
        <v>584.33699999999999</v>
      </c>
    </row>
    <row r="144" spans="1:2" x14ac:dyDescent="0.2">
      <c r="A144" s="184">
        <v>39761</v>
      </c>
      <c r="B144" s="27">
        <v>574.45299999999997</v>
      </c>
    </row>
    <row r="145" spans="1:2" x14ac:dyDescent="0.2">
      <c r="A145" s="184">
        <v>39762</v>
      </c>
      <c r="B145" s="27">
        <v>572.89599999999996</v>
      </c>
    </row>
    <row r="146" spans="1:2" x14ac:dyDescent="0.2">
      <c r="A146" s="184">
        <v>39763</v>
      </c>
      <c r="B146" s="27">
        <v>578.04399999999998</v>
      </c>
    </row>
    <row r="147" spans="1:2" x14ac:dyDescent="0.2">
      <c r="A147" s="184">
        <v>39764</v>
      </c>
      <c r="B147" s="27">
        <v>582.47799999999995</v>
      </c>
    </row>
    <row r="148" spans="1:2" x14ac:dyDescent="0.2">
      <c r="A148" s="184">
        <v>39767</v>
      </c>
      <c r="B148" s="27">
        <v>583.83100000000002</v>
      </c>
    </row>
    <row r="149" spans="1:2" x14ac:dyDescent="0.2">
      <c r="A149" s="184">
        <v>39768</v>
      </c>
      <c r="B149" s="27">
        <v>577.91099999999994</v>
      </c>
    </row>
    <row r="150" spans="1:2" x14ac:dyDescent="0.2">
      <c r="A150" s="184">
        <v>39770</v>
      </c>
      <c r="B150" s="27">
        <v>583.00400000000002</v>
      </c>
    </row>
    <row r="151" spans="1:2" x14ac:dyDescent="0.2">
      <c r="A151" s="184">
        <v>39771</v>
      </c>
      <c r="B151" s="27">
        <v>589.61300000000006</v>
      </c>
    </row>
    <row r="152" spans="1:2" x14ac:dyDescent="0.2">
      <c r="A152" s="184">
        <v>39774</v>
      </c>
      <c r="B152" s="27">
        <v>593.37699999999995</v>
      </c>
    </row>
    <row r="153" spans="1:2" x14ac:dyDescent="0.2">
      <c r="A153" s="184">
        <v>39775</v>
      </c>
      <c r="B153" s="27">
        <v>589.976</v>
      </c>
    </row>
    <row r="154" spans="1:2" x14ac:dyDescent="0.2">
      <c r="A154" s="184">
        <v>39776</v>
      </c>
      <c r="B154" s="27">
        <v>595.37699999999995</v>
      </c>
    </row>
    <row r="155" spans="1:2" x14ac:dyDescent="0.2">
      <c r="A155" s="184">
        <v>39777</v>
      </c>
      <c r="B155" s="27">
        <v>592.53700000000003</v>
      </c>
    </row>
    <row r="156" spans="1:2" x14ac:dyDescent="0.2">
      <c r="A156" s="184">
        <v>39778</v>
      </c>
      <c r="B156" s="27">
        <v>606.46600000000001</v>
      </c>
    </row>
    <row r="157" spans="1:2" x14ac:dyDescent="0.2">
      <c r="A157" s="184">
        <v>39781</v>
      </c>
      <c r="B157" s="27">
        <v>616.24400000000003</v>
      </c>
    </row>
    <row r="158" spans="1:2" x14ac:dyDescent="0.2">
      <c r="A158" s="184">
        <v>39782</v>
      </c>
      <c r="B158" s="27">
        <v>612.31299999999999</v>
      </c>
    </row>
    <row r="159" spans="1:2" x14ac:dyDescent="0.2">
      <c r="A159" s="184">
        <v>39783</v>
      </c>
      <c r="B159" s="27">
        <v>622.01099999999997</v>
      </c>
    </row>
    <row r="160" spans="1:2" x14ac:dyDescent="0.2">
      <c r="A160" s="184">
        <v>39784</v>
      </c>
      <c r="B160" s="27">
        <v>625.21199999999999</v>
      </c>
    </row>
    <row r="161" spans="1:2" x14ac:dyDescent="0.2">
      <c r="A161" s="184">
        <v>39785</v>
      </c>
      <c r="B161" s="27">
        <v>617.851</v>
      </c>
    </row>
    <row r="162" spans="1:2" x14ac:dyDescent="0.2">
      <c r="A162" s="184">
        <v>39788</v>
      </c>
      <c r="B162" s="27">
        <v>619.88300000000004</v>
      </c>
    </row>
    <row r="163" spans="1:2" x14ac:dyDescent="0.2">
      <c r="A163" s="184">
        <v>39789</v>
      </c>
      <c r="B163" s="27">
        <v>619.32299999999998</v>
      </c>
    </row>
    <row r="164" spans="1:2" x14ac:dyDescent="0.2">
      <c r="A164" s="184">
        <v>39790</v>
      </c>
      <c r="B164" s="27">
        <v>613.64700000000005</v>
      </c>
    </row>
    <row r="165" spans="1:2" x14ac:dyDescent="0.2">
      <c r="A165" s="184">
        <v>39791</v>
      </c>
      <c r="B165" s="27">
        <v>613.24</v>
      </c>
    </row>
    <row r="166" spans="1:2" x14ac:dyDescent="0.2">
      <c r="A166" s="184">
        <v>39792</v>
      </c>
      <c r="B166" s="27">
        <v>612.36300000000006</v>
      </c>
    </row>
    <row r="167" spans="1:2" x14ac:dyDescent="0.2">
      <c r="A167" s="184">
        <v>39795</v>
      </c>
      <c r="B167" s="27">
        <v>613.89099999999996</v>
      </c>
    </row>
    <row r="168" spans="1:2" x14ac:dyDescent="0.2">
      <c r="A168" s="184">
        <v>39796</v>
      </c>
      <c r="B168" s="27">
        <v>616.05499999999995</v>
      </c>
    </row>
    <row r="169" spans="1:2" x14ac:dyDescent="0.2">
      <c r="A169" s="184">
        <v>39797</v>
      </c>
      <c r="B169" s="27">
        <v>625.81600000000003</v>
      </c>
    </row>
    <row r="170" spans="1:2" x14ac:dyDescent="0.2">
      <c r="A170" s="184">
        <v>39798</v>
      </c>
      <c r="B170" s="27">
        <v>626.72799999999995</v>
      </c>
    </row>
    <row r="171" spans="1:2" x14ac:dyDescent="0.2">
      <c r="A171" s="184">
        <v>39799</v>
      </c>
      <c r="B171" s="27">
        <v>629.74599999999998</v>
      </c>
    </row>
    <row r="172" spans="1:2" x14ac:dyDescent="0.2">
      <c r="A172" s="184">
        <v>39804</v>
      </c>
      <c r="B172" s="27">
        <v>643.59900000000005</v>
      </c>
    </row>
    <row r="173" spans="1:2" x14ac:dyDescent="0.2">
      <c r="A173" s="184">
        <v>39805</v>
      </c>
      <c r="B173" s="27">
        <v>656.13900000000001</v>
      </c>
    </row>
    <row r="174" spans="1:2" x14ac:dyDescent="0.2">
      <c r="A174" s="184">
        <v>39810</v>
      </c>
      <c r="B174" s="27">
        <v>659.28700000000003</v>
      </c>
    </row>
    <row r="175" spans="1:2" x14ac:dyDescent="0.2">
      <c r="A175" s="184">
        <v>39811</v>
      </c>
      <c r="B175" s="27">
        <v>682.13599999999997</v>
      </c>
    </row>
    <row r="176" spans="1:2" x14ac:dyDescent="0.2">
      <c r="A176" s="184">
        <v>39812</v>
      </c>
      <c r="B176" s="27">
        <v>671.73599999999999</v>
      </c>
    </row>
    <row r="177" spans="1:2" x14ac:dyDescent="0.2">
      <c r="A177" s="184">
        <v>39813</v>
      </c>
      <c r="B177" s="27">
        <v>667.31299999999999</v>
      </c>
    </row>
    <row r="178" spans="1:2" x14ac:dyDescent="0.2">
      <c r="A178" s="184">
        <v>39816</v>
      </c>
      <c r="B178" s="27">
        <v>675.33500000000004</v>
      </c>
    </row>
    <row r="179" spans="1:2" x14ac:dyDescent="0.2">
      <c r="A179" s="184">
        <v>39817</v>
      </c>
      <c r="B179" s="27">
        <v>683.71900000000005</v>
      </c>
    </row>
    <row r="180" spans="1:2" x14ac:dyDescent="0.2">
      <c r="A180" s="184">
        <v>39818</v>
      </c>
      <c r="B180" s="27">
        <v>677.28</v>
      </c>
    </row>
    <row r="181" spans="1:2" x14ac:dyDescent="0.2">
      <c r="A181" s="184">
        <v>39819</v>
      </c>
      <c r="B181" s="27">
        <v>677.79899999999998</v>
      </c>
    </row>
    <row r="182" spans="1:2" x14ac:dyDescent="0.2">
      <c r="A182" s="184">
        <v>39820</v>
      </c>
      <c r="B182" s="27">
        <v>684.21699999999998</v>
      </c>
    </row>
    <row r="183" spans="1:2" x14ac:dyDescent="0.2">
      <c r="A183" s="184">
        <v>39823</v>
      </c>
      <c r="B183" s="27">
        <v>678.375</v>
      </c>
    </row>
    <row r="184" spans="1:2" x14ac:dyDescent="0.2">
      <c r="A184" s="184">
        <v>39824</v>
      </c>
      <c r="B184" s="27">
        <v>666.49099999999999</v>
      </c>
    </row>
    <row r="185" spans="1:2" x14ac:dyDescent="0.2">
      <c r="A185" s="184">
        <v>39825</v>
      </c>
      <c r="B185" s="27">
        <v>669.09199999999998</v>
      </c>
    </row>
    <row r="186" spans="1:2" x14ac:dyDescent="0.2">
      <c r="A186" s="184">
        <v>39826</v>
      </c>
      <c r="B186" s="27">
        <v>657.97</v>
      </c>
    </row>
    <row r="187" spans="1:2" x14ac:dyDescent="0.2">
      <c r="A187" s="184">
        <v>39827</v>
      </c>
      <c r="B187" s="27">
        <v>658.76599999999996</v>
      </c>
    </row>
    <row r="188" spans="1:2" x14ac:dyDescent="0.2">
      <c r="A188" s="184">
        <v>39830</v>
      </c>
      <c r="B188" s="27">
        <v>661.16899999999998</v>
      </c>
    </row>
    <row r="189" spans="1:2" x14ac:dyDescent="0.2">
      <c r="A189" s="184">
        <v>39831</v>
      </c>
      <c r="B189" s="27">
        <v>660.96</v>
      </c>
    </row>
    <row r="190" spans="1:2" x14ac:dyDescent="0.2">
      <c r="A190" s="184">
        <v>39832</v>
      </c>
      <c r="B190" s="27">
        <v>649.57000000000005</v>
      </c>
    </row>
    <row r="191" spans="1:2" x14ac:dyDescent="0.2">
      <c r="A191" s="184">
        <v>39833</v>
      </c>
      <c r="B191" s="27">
        <v>661.15300000000002</v>
      </c>
    </row>
    <row r="192" spans="1:2" x14ac:dyDescent="0.2">
      <c r="A192" s="184">
        <v>39834</v>
      </c>
      <c r="B192" s="27">
        <v>663.63599999999997</v>
      </c>
    </row>
    <row r="193" spans="1:2" x14ac:dyDescent="0.2">
      <c r="A193" s="184">
        <v>39837</v>
      </c>
      <c r="B193" s="27">
        <v>668.90800000000002</v>
      </c>
    </row>
    <row r="194" spans="1:2" x14ac:dyDescent="0.2">
      <c r="A194" s="184">
        <v>39838</v>
      </c>
      <c r="B194" s="27">
        <v>669.88400000000001</v>
      </c>
    </row>
    <row r="195" spans="1:2" x14ac:dyDescent="0.2">
      <c r="A195" s="184">
        <v>39839</v>
      </c>
      <c r="B195" s="27">
        <v>671.96900000000005</v>
      </c>
    </row>
    <row r="196" spans="1:2" x14ac:dyDescent="0.2">
      <c r="A196" s="184">
        <v>39840</v>
      </c>
      <c r="B196" s="27">
        <v>682.12099999999998</v>
      </c>
    </row>
    <row r="197" spans="1:2" x14ac:dyDescent="0.2">
      <c r="A197" s="184">
        <v>39841</v>
      </c>
      <c r="B197" s="27">
        <v>698.63</v>
      </c>
    </row>
    <row r="198" spans="1:2" x14ac:dyDescent="0.2">
      <c r="A198" s="184">
        <v>39844</v>
      </c>
      <c r="B198" s="27">
        <v>707.71900000000005</v>
      </c>
    </row>
    <row r="199" spans="1:2" x14ac:dyDescent="0.2">
      <c r="A199" s="184">
        <v>39845</v>
      </c>
      <c r="B199" s="27">
        <v>706.48500000000001</v>
      </c>
    </row>
    <row r="200" spans="1:2" x14ac:dyDescent="0.2">
      <c r="A200" s="184">
        <v>39846</v>
      </c>
      <c r="B200" s="27">
        <v>694.37099999999998</v>
      </c>
    </row>
    <row r="201" spans="1:2" x14ac:dyDescent="0.2">
      <c r="A201" s="184">
        <v>39847</v>
      </c>
      <c r="B201" s="27">
        <v>698.44299999999998</v>
      </c>
    </row>
    <row r="202" spans="1:2" x14ac:dyDescent="0.2">
      <c r="A202" s="184">
        <v>39848</v>
      </c>
      <c r="B202" s="27">
        <v>694.96</v>
      </c>
    </row>
    <row r="203" spans="1:2" x14ac:dyDescent="0.2">
      <c r="A203" s="184">
        <v>39851</v>
      </c>
      <c r="B203" s="27">
        <v>679.73299999999995</v>
      </c>
    </row>
    <row r="204" spans="1:2" x14ac:dyDescent="0.2">
      <c r="A204" s="184">
        <v>39852</v>
      </c>
      <c r="B204" s="27">
        <v>682.51300000000003</v>
      </c>
    </row>
    <row r="205" spans="1:2" x14ac:dyDescent="0.2">
      <c r="A205" s="184">
        <v>39853</v>
      </c>
      <c r="B205" s="27">
        <v>677.28300000000002</v>
      </c>
    </row>
    <row r="206" spans="1:2" x14ac:dyDescent="0.2">
      <c r="A206" s="184">
        <v>39854</v>
      </c>
      <c r="B206" s="27">
        <v>680.11300000000006</v>
      </c>
    </row>
    <row r="207" spans="1:2" x14ac:dyDescent="0.2">
      <c r="A207" s="184">
        <v>39855</v>
      </c>
      <c r="B207" s="27">
        <v>692.08</v>
      </c>
    </row>
    <row r="208" spans="1:2" x14ac:dyDescent="0.2">
      <c r="A208" s="184">
        <v>39858</v>
      </c>
      <c r="B208" s="27">
        <v>692.59100000000001</v>
      </c>
    </row>
    <row r="209" spans="1:2" x14ac:dyDescent="0.2">
      <c r="A209" s="184">
        <v>39859</v>
      </c>
      <c r="B209" s="27">
        <v>675.88</v>
      </c>
    </row>
    <row r="210" spans="1:2" x14ac:dyDescent="0.2">
      <c r="A210" s="184">
        <v>39860</v>
      </c>
      <c r="B210" s="27">
        <v>668.26599999999996</v>
      </c>
    </row>
    <row r="211" spans="1:2" x14ac:dyDescent="0.2">
      <c r="A211" s="184">
        <v>39861</v>
      </c>
      <c r="B211" s="27">
        <v>673.80399999999997</v>
      </c>
    </row>
    <row r="212" spans="1:2" x14ac:dyDescent="0.2">
      <c r="A212" s="184">
        <v>39862</v>
      </c>
      <c r="B212" s="27">
        <v>662.93799999999999</v>
      </c>
    </row>
    <row r="213" spans="1:2" x14ac:dyDescent="0.2">
      <c r="A213" s="184">
        <v>39865</v>
      </c>
      <c r="B213" s="27">
        <v>653.9</v>
      </c>
    </row>
    <row r="214" spans="1:2" x14ac:dyDescent="0.2">
      <c r="A214" s="184">
        <v>39866</v>
      </c>
      <c r="B214" s="27">
        <v>663.26</v>
      </c>
    </row>
    <row r="215" spans="1:2" x14ac:dyDescent="0.2">
      <c r="A215" s="184">
        <v>39867</v>
      </c>
      <c r="B215" s="27">
        <v>666.97299999999996</v>
      </c>
    </row>
    <row r="216" spans="1:2" x14ac:dyDescent="0.2">
      <c r="A216" s="184">
        <v>39868</v>
      </c>
      <c r="B216" s="27">
        <v>665.33500000000004</v>
      </c>
    </row>
    <row r="217" spans="1:2" x14ac:dyDescent="0.2">
      <c r="A217" s="184">
        <v>39869</v>
      </c>
      <c r="B217" s="27">
        <v>668.59</v>
      </c>
    </row>
    <row r="218" spans="1:2" x14ac:dyDescent="0.2">
      <c r="A218" s="184">
        <v>39872</v>
      </c>
      <c r="B218" s="27">
        <v>678.01300000000003</v>
      </c>
    </row>
    <row r="219" spans="1:2" x14ac:dyDescent="0.2">
      <c r="A219" s="184">
        <v>39873</v>
      </c>
      <c r="B219" s="27">
        <v>673.12599999999998</v>
      </c>
    </row>
    <row r="220" spans="1:2" x14ac:dyDescent="0.2">
      <c r="A220" s="184">
        <v>39874</v>
      </c>
      <c r="B220" s="27">
        <v>679.21699999999998</v>
      </c>
    </row>
    <row r="221" spans="1:2" x14ac:dyDescent="0.2">
      <c r="A221" s="184">
        <v>39875</v>
      </c>
      <c r="B221" s="27">
        <v>685.53800000000001</v>
      </c>
    </row>
    <row r="222" spans="1:2" x14ac:dyDescent="0.2">
      <c r="A222" s="184">
        <v>39876</v>
      </c>
      <c r="B222" s="27">
        <v>685.53</v>
      </c>
    </row>
    <row r="223" spans="1:2" x14ac:dyDescent="0.2">
      <c r="A223" s="184">
        <v>39879</v>
      </c>
      <c r="B223" s="27">
        <v>682.37800000000004</v>
      </c>
    </row>
    <row r="224" spans="1:2" x14ac:dyDescent="0.2">
      <c r="A224" s="184">
        <v>39880</v>
      </c>
      <c r="B224" s="27">
        <v>690.86099999999999</v>
      </c>
    </row>
    <row r="225" spans="1:2" x14ac:dyDescent="0.2">
      <c r="A225" s="184">
        <v>39881</v>
      </c>
      <c r="B225" s="27">
        <v>694.99099999999999</v>
      </c>
    </row>
    <row r="226" spans="1:2" x14ac:dyDescent="0.2">
      <c r="A226" s="184">
        <v>39882</v>
      </c>
      <c r="B226" s="27">
        <v>697.66800000000001</v>
      </c>
    </row>
    <row r="227" spans="1:2" x14ac:dyDescent="0.2">
      <c r="A227" s="184">
        <v>39883</v>
      </c>
      <c r="B227" s="27">
        <v>697.62599999999998</v>
      </c>
    </row>
    <row r="228" spans="1:2" x14ac:dyDescent="0.2">
      <c r="A228" s="184">
        <v>39886</v>
      </c>
      <c r="B228" s="27">
        <v>711.71600000000001</v>
      </c>
    </row>
    <row r="229" spans="1:2" x14ac:dyDescent="0.2">
      <c r="A229" s="184">
        <v>39887</v>
      </c>
      <c r="B229" s="27">
        <v>705.54700000000003</v>
      </c>
    </row>
    <row r="230" spans="1:2" x14ac:dyDescent="0.2">
      <c r="A230" s="184">
        <v>39888</v>
      </c>
      <c r="B230" s="27">
        <v>714.77</v>
      </c>
    </row>
    <row r="231" spans="1:2" x14ac:dyDescent="0.2">
      <c r="A231" s="184">
        <v>39889</v>
      </c>
      <c r="B231" s="27">
        <v>715.51099999999997</v>
      </c>
    </row>
    <row r="232" spans="1:2" x14ac:dyDescent="0.2">
      <c r="A232" s="184">
        <v>39890</v>
      </c>
      <c r="B232" s="27">
        <v>712.90099999999995</v>
      </c>
    </row>
    <row r="233" spans="1:2" x14ac:dyDescent="0.2">
      <c r="A233" s="184">
        <v>39893</v>
      </c>
      <c r="B233" s="27">
        <v>718.39099999999996</v>
      </c>
    </row>
    <row r="234" spans="1:2" x14ac:dyDescent="0.2">
      <c r="A234" s="184">
        <v>39894</v>
      </c>
      <c r="B234" s="27">
        <v>716.17399999999998</v>
      </c>
    </row>
    <row r="235" spans="1:2" x14ac:dyDescent="0.2">
      <c r="A235" s="184">
        <v>39895</v>
      </c>
      <c r="B235" s="27">
        <v>713.62099999999998</v>
      </c>
    </row>
    <row r="236" spans="1:2" x14ac:dyDescent="0.2">
      <c r="A236" s="184">
        <v>39896</v>
      </c>
      <c r="B236" s="27">
        <v>724.726</v>
      </c>
    </row>
    <row r="237" spans="1:2" x14ac:dyDescent="0.2">
      <c r="A237" s="184">
        <v>39897</v>
      </c>
      <c r="B237" s="27">
        <v>728.30600000000004</v>
      </c>
    </row>
    <row r="238" spans="1:2" x14ac:dyDescent="0.2">
      <c r="A238" s="184">
        <v>39900</v>
      </c>
      <c r="B238" s="27">
        <v>718.54700000000003</v>
      </c>
    </row>
    <row r="239" spans="1:2" x14ac:dyDescent="0.2">
      <c r="A239" s="184">
        <v>39901</v>
      </c>
      <c r="B239" s="27">
        <v>728.93399999999997</v>
      </c>
    </row>
    <row r="240" spans="1:2" x14ac:dyDescent="0.2">
      <c r="A240" s="184">
        <v>39902</v>
      </c>
      <c r="B240" s="27">
        <v>727.51099999999997</v>
      </c>
    </row>
    <row r="241" spans="1:2" x14ac:dyDescent="0.2">
      <c r="A241" s="184">
        <v>39903</v>
      </c>
      <c r="B241" s="27">
        <v>724.66800000000001</v>
      </c>
    </row>
    <row r="242" spans="1:2" x14ac:dyDescent="0.2">
      <c r="A242" s="184">
        <v>39904</v>
      </c>
      <c r="B242" s="27">
        <v>727.12900000000002</v>
      </c>
    </row>
    <row r="243" spans="1:2" x14ac:dyDescent="0.2">
      <c r="A243" s="184">
        <v>39907</v>
      </c>
      <c r="B243" s="27">
        <v>714.74599999999998</v>
      </c>
    </row>
    <row r="244" spans="1:2" x14ac:dyDescent="0.2">
      <c r="A244" s="184">
        <v>39908</v>
      </c>
      <c r="B244" s="27">
        <v>711.06399999999996</v>
      </c>
    </row>
    <row r="245" spans="1:2" x14ac:dyDescent="0.2">
      <c r="A245" s="184">
        <v>39909</v>
      </c>
      <c r="B245" s="27">
        <v>705.00800000000004</v>
      </c>
    </row>
    <row r="246" spans="1:2" x14ac:dyDescent="0.2">
      <c r="A246" s="184">
        <v>39910</v>
      </c>
      <c r="B246" s="27">
        <v>711.38499999999999</v>
      </c>
    </row>
    <row r="247" spans="1:2" x14ac:dyDescent="0.2">
      <c r="A247" s="184">
        <v>39915</v>
      </c>
      <c r="B247" s="27">
        <v>713.54100000000005</v>
      </c>
    </row>
    <row r="248" spans="1:2" x14ac:dyDescent="0.2">
      <c r="A248" s="184">
        <v>39916</v>
      </c>
      <c r="B248" s="27">
        <v>707.81100000000004</v>
      </c>
    </row>
    <row r="249" spans="1:2" x14ac:dyDescent="0.2">
      <c r="A249" s="184">
        <v>39917</v>
      </c>
      <c r="B249" s="27">
        <v>700.41899999999998</v>
      </c>
    </row>
    <row r="250" spans="1:2" x14ac:dyDescent="0.2">
      <c r="A250" s="184">
        <v>39918</v>
      </c>
      <c r="B250" s="27">
        <v>704.47400000000005</v>
      </c>
    </row>
    <row r="251" spans="1:2" x14ac:dyDescent="0.2">
      <c r="A251" s="184">
        <v>39921</v>
      </c>
      <c r="B251" s="27">
        <v>691.54100000000005</v>
      </c>
    </row>
    <row r="252" spans="1:2" x14ac:dyDescent="0.2">
      <c r="A252" s="184">
        <v>39922</v>
      </c>
      <c r="B252" s="27">
        <v>687.61099999999999</v>
      </c>
    </row>
    <row r="253" spans="1:2" x14ac:dyDescent="0.2">
      <c r="A253" s="184">
        <v>39923</v>
      </c>
      <c r="B253" s="27">
        <v>689.30899999999997</v>
      </c>
    </row>
    <row r="254" spans="1:2" x14ac:dyDescent="0.2">
      <c r="A254" s="184">
        <v>39924</v>
      </c>
      <c r="B254" s="27">
        <v>685.74599999999998</v>
      </c>
    </row>
    <row r="255" spans="1:2" x14ac:dyDescent="0.2">
      <c r="A255" s="184">
        <v>39925</v>
      </c>
      <c r="B255" s="27">
        <v>681.45699999999999</v>
      </c>
    </row>
    <row r="256" spans="1:2" x14ac:dyDescent="0.2">
      <c r="A256" s="184">
        <v>39928</v>
      </c>
      <c r="B256" s="27">
        <v>679.70100000000002</v>
      </c>
    </row>
    <row r="257" spans="1:2" x14ac:dyDescent="0.2">
      <c r="A257" s="184">
        <v>39930</v>
      </c>
      <c r="B257" s="27">
        <v>687.322</v>
      </c>
    </row>
    <row r="258" spans="1:2" x14ac:dyDescent="0.2">
      <c r="A258" s="184">
        <v>39931</v>
      </c>
      <c r="B258" s="27">
        <v>699.36599999999999</v>
      </c>
    </row>
    <row r="259" spans="1:2" x14ac:dyDescent="0.2">
      <c r="A259" s="184">
        <v>39932</v>
      </c>
      <c r="B259" s="27">
        <v>709.45399999999995</v>
      </c>
    </row>
    <row r="260" spans="1:2" x14ac:dyDescent="0.2">
      <c r="A260" s="184">
        <v>39935</v>
      </c>
      <c r="B260" s="27">
        <v>714.54200000000003</v>
      </c>
    </row>
    <row r="261" spans="1:2" x14ac:dyDescent="0.2">
      <c r="A261" s="184">
        <v>39936</v>
      </c>
      <c r="B261" s="27">
        <v>712.28399999999999</v>
      </c>
    </row>
    <row r="262" spans="1:2" x14ac:dyDescent="0.2">
      <c r="A262" s="184">
        <v>39937</v>
      </c>
      <c r="B262" s="27">
        <v>710.13199999999995</v>
      </c>
    </row>
    <row r="263" spans="1:2" x14ac:dyDescent="0.2">
      <c r="A263" s="184">
        <v>39938</v>
      </c>
      <c r="B263" s="27">
        <v>705.08900000000006</v>
      </c>
    </row>
    <row r="264" spans="1:2" x14ac:dyDescent="0.2">
      <c r="A264" s="184">
        <v>39939</v>
      </c>
      <c r="B264" s="27">
        <v>704.99300000000005</v>
      </c>
    </row>
    <row r="265" spans="1:2" x14ac:dyDescent="0.2">
      <c r="A265" s="184">
        <v>39942</v>
      </c>
      <c r="B265" s="27">
        <v>696.74699999999996</v>
      </c>
    </row>
    <row r="266" spans="1:2" x14ac:dyDescent="0.2">
      <c r="A266" s="184">
        <v>39943</v>
      </c>
      <c r="B266" s="27">
        <v>692.32299999999998</v>
      </c>
    </row>
    <row r="267" spans="1:2" x14ac:dyDescent="0.2">
      <c r="A267" s="184">
        <v>39944</v>
      </c>
      <c r="B267" s="27">
        <v>694.42499999999995</v>
      </c>
    </row>
    <row r="268" spans="1:2" x14ac:dyDescent="0.2">
      <c r="A268" s="184">
        <v>39945</v>
      </c>
      <c r="B268" s="27">
        <v>688.84</v>
      </c>
    </row>
    <row r="269" spans="1:2" x14ac:dyDescent="0.2">
      <c r="A269" s="184">
        <v>39946</v>
      </c>
      <c r="B269" s="27">
        <v>696.79100000000005</v>
      </c>
    </row>
    <row r="270" spans="1:2" x14ac:dyDescent="0.2">
      <c r="A270" s="184">
        <v>39949</v>
      </c>
      <c r="B270" s="27">
        <v>685.09</v>
      </c>
    </row>
    <row r="271" spans="1:2" x14ac:dyDescent="0.2">
      <c r="A271" s="184">
        <v>39950</v>
      </c>
      <c r="B271" s="27">
        <v>679.56299999999999</v>
      </c>
    </row>
    <row r="272" spans="1:2" x14ac:dyDescent="0.2">
      <c r="A272" s="184">
        <v>39951</v>
      </c>
      <c r="B272" s="27">
        <v>688.55399999999997</v>
      </c>
    </row>
    <row r="273" spans="1:2" x14ac:dyDescent="0.2">
      <c r="A273" s="184">
        <v>39953</v>
      </c>
      <c r="B273" s="27">
        <v>687.81200000000001</v>
      </c>
    </row>
    <row r="274" spans="1:2" x14ac:dyDescent="0.2">
      <c r="A274" s="184">
        <v>39956</v>
      </c>
      <c r="B274" s="27">
        <v>686.61500000000001</v>
      </c>
    </row>
    <row r="275" spans="1:2" x14ac:dyDescent="0.2">
      <c r="A275" s="184">
        <v>39957</v>
      </c>
      <c r="B275" s="27">
        <v>695.42399999999998</v>
      </c>
    </row>
    <row r="276" spans="1:2" x14ac:dyDescent="0.2">
      <c r="A276" s="184">
        <v>39958</v>
      </c>
      <c r="B276" s="27">
        <v>693.00199999999995</v>
      </c>
    </row>
    <row r="277" spans="1:2" x14ac:dyDescent="0.2">
      <c r="A277" s="184">
        <v>39959</v>
      </c>
      <c r="B277" s="27">
        <v>691.25400000000002</v>
      </c>
    </row>
    <row r="278" spans="1:2" x14ac:dyDescent="0.2">
      <c r="A278" s="184">
        <v>39960</v>
      </c>
      <c r="B278" s="27">
        <v>694.49800000000005</v>
      </c>
    </row>
    <row r="279" spans="1:2" x14ac:dyDescent="0.2">
      <c r="A279" s="184">
        <v>39964</v>
      </c>
      <c r="B279" s="27">
        <v>703.73900000000003</v>
      </c>
    </row>
    <row r="280" spans="1:2" x14ac:dyDescent="0.2">
      <c r="A280" s="184">
        <v>39965</v>
      </c>
      <c r="B280" s="27">
        <v>699.04100000000005</v>
      </c>
    </row>
    <row r="281" spans="1:2" x14ac:dyDescent="0.2">
      <c r="A281" s="184">
        <v>39966</v>
      </c>
      <c r="B281" s="27">
        <v>696.33699999999999</v>
      </c>
    </row>
    <row r="282" spans="1:2" x14ac:dyDescent="0.2">
      <c r="A282" s="184">
        <v>39967</v>
      </c>
      <c r="B282" s="27">
        <v>689.86800000000005</v>
      </c>
    </row>
    <row r="283" spans="1:2" x14ac:dyDescent="0.2">
      <c r="A283" s="184">
        <v>39970</v>
      </c>
      <c r="B283" s="27">
        <v>683.64200000000005</v>
      </c>
    </row>
    <row r="284" spans="1:2" x14ac:dyDescent="0.2">
      <c r="A284" s="184">
        <v>39971</v>
      </c>
      <c r="B284" s="27">
        <v>684.74599999999998</v>
      </c>
    </row>
    <row r="285" spans="1:2" x14ac:dyDescent="0.2">
      <c r="A285" s="184">
        <v>39972</v>
      </c>
      <c r="B285" s="27">
        <v>677.92399999999998</v>
      </c>
    </row>
    <row r="286" spans="1:2" x14ac:dyDescent="0.2">
      <c r="A286" s="184">
        <v>39974</v>
      </c>
      <c r="B286" s="27">
        <v>677.399</v>
      </c>
    </row>
    <row r="287" spans="1:2" x14ac:dyDescent="0.2">
      <c r="A287" s="184">
        <v>39977</v>
      </c>
      <c r="B287" s="27">
        <v>682.35599999999999</v>
      </c>
    </row>
    <row r="288" spans="1:2" x14ac:dyDescent="0.2">
      <c r="A288" s="184">
        <v>39978</v>
      </c>
      <c r="B288" s="27">
        <v>687.47199999999998</v>
      </c>
    </row>
    <row r="289" spans="1:2" x14ac:dyDescent="0.2">
      <c r="A289" s="184">
        <v>39979</v>
      </c>
      <c r="B289" s="27">
        <v>697.35400000000004</v>
      </c>
    </row>
    <row r="290" spans="1:2" x14ac:dyDescent="0.2">
      <c r="A290" s="184">
        <v>39980</v>
      </c>
      <c r="B290" s="27">
        <v>700.63199999999995</v>
      </c>
    </row>
    <row r="291" spans="1:2" x14ac:dyDescent="0.2">
      <c r="A291" s="184">
        <v>39981</v>
      </c>
      <c r="B291" s="27">
        <v>704.65300000000002</v>
      </c>
    </row>
    <row r="292" spans="1:2" x14ac:dyDescent="0.2">
      <c r="A292" s="184">
        <v>39984</v>
      </c>
      <c r="B292" s="27">
        <v>707.24800000000005</v>
      </c>
    </row>
    <row r="293" spans="1:2" x14ac:dyDescent="0.2">
      <c r="A293" s="184">
        <v>39985</v>
      </c>
      <c r="B293" s="27">
        <v>709.36800000000005</v>
      </c>
    </row>
    <row r="294" spans="1:2" x14ac:dyDescent="0.2">
      <c r="A294" s="184">
        <v>39986</v>
      </c>
      <c r="B294" s="27">
        <v>709.76400000000001</v>
      </c>
    </row>
    <row r="295" spans="1:2" x14ac:dyDescent="0.2">
      <c r="A295" s="184">
        <v>39987</v>
      </c>
      <c r="B295" s="27">
        <v>717.63800000000003</v>
      </c>
    </row>
    <row r="296" spans="1:2" x14ac:dyDescent="0.2">
      <c r="A296" s="184">
        <v>39988</v>
      </c>
      <c r="B296" s="27">
        <v>711.68499999999995</v>
      </c>
    </row>
    <row r="297" spans="1:2" x14ac:dyDescent="0.2">
      <c r="A297" s="184">
        <v>39991</v>
      </c>
      <c r="B297" s="27">
        <v>719.50599999999997</v>
      </c>
    </row>
    <row r="298" spans="1:2" x14ac:dyDescent="0.2">
      <c r="A298" s="184">
        <v>39992</v>
      </c>
      <c r="B298" s="27">
        <v>721.45899999999995</v>
      </c>
    </row>
    <row r="299" spans="1:2" x14ac:dyDescent="0.2">
      <c r="A299" s="184">
        <v>39993</v>
      </c>
      <c r="B299" s="27">
        <v>728.46600000000001</v>
      </c>
    </row>
    <row r="300" spans="1:2" x14ac:dyDescent="0.2">
      <c r="A300" s="184">
        <v>39994</v>
      </c>
      <c r="B300" s="27">
        <v>730.33699999999999</v>
      </c>
    </row>
    <row r="301" spans="1:2" x14ac:dyDescent="0.2">
      <c r="A301" s="184">
        <v>39995</v>
      </c>
      <c r="B301" s="27">
        <v>731.12800000000004</v>
      </c>
    </row>
    <row r="302" spans="1:2" x14ac:dyDescent="0.2">
      <c r="A302" s="184">
        <v>39998</v>
      </c>
      <c r="B302" s="27">
        <v>732.81299999999999</v>
      </c>
    </row>
    <row r="303" spans="1:2" x14ac:dyDescent="0.2">
      <c r="A303" s="184">
        <v>39999</v>
      </c>
      <c r="B303" s="27">
        <v>726.303</v>
      </c>
    </row>
    <row r="304" spans="1:2" x14ac:dyDescent="0.2">
      <c r="A304" s="184">
        <v>40000</v>
      </c>
      <c r="B304" s="27">
        <v>724.8</v>
      </c>
    </row>
    <row r="305" spans="1:2" x14ac:dyDescent="0.2">
      <c r="A305" s="184">
        <v>40001</v>
      </c>
      <c r="B305" s="27">
        <v>733.32299999999998</v>
      </c>
    </row>
    <row r="306" spans="1:2" x14ac:dyDescent="0.2">
      <c r="A306" s="184">
        <v>40002</v>
      </c>
      <c r="B306" s="27">
        <v>735.70399999999995</v>
      </c>
    </row>
    <row r="307" spans="1:2" x14ac:dyDescent="0.2">
      <c r="A307" s="184">
        <v>40005</v>
      </c>
      <c r="B307" s="27">
        <v>737.56299999999999</v>
      </c>
    </row>
    <row r="308" spans="1:2" x14ac:dyDescent="0.2">
      <c r="A308" s="184">
        <v>40006</v>
      </c>
      <c r="B308" s="27">
        <v>736.77300000000002</v>
      </c>
    </row>
    <row r="309" spans="1:2" x14ac:dyDescent="0.2">
      <c r="A309" s="184">
        <v>40007</v>
      </c>
      <c r="B309" s="27">
        <v>748.202</v>
      </c>
    </row>
    <row r="310" spans="1:2" x14ac:dyDescent="0.2">
      <c r="A310" s="184">
        <v>40008</v>
      </c>
      <c r="B310" s="27">
        <v>749.38499999999999</v>
      </c>
    </row>
    <row r="311" spans="1:2" x14ac:dyDescent="0.2">
      <c r="A311" s="184">
        <v>40009</v>
      </c>
      <c r="B311" s="27">
        <v>747.63800000000003</v>
      </c>
    </row>
    <row r="312" spans="1:2" x14ac:dyDescent="0.2">
      <c r="A312" s="184">
        <v>40012</v>
      </c>
      <c r="B312" s="27">
        <v>745.279</v>
      </c>
    </row>
    <row r="313" spans="1:2" x14ac:dyDescent="0.2">
      <c r="A313" s="184">
        <v>40013</v>
      </c>
      <c r="B313" s="27">
        <v>739.39099999999996</v>
      </c>
    </row>
    <row r="314" spans="1:2" x14ac:dyDescent="0.2">
      <c r="A314" s="184">
        <v>40014</v>
      </c>
      <c r="B314" s="27">
        <v>739.33199999999999</v>
      </c>
    </row>
    <row r="315" spans="1:2" x14ac:dyDescent="0.2">
      <c r="A315" s="184">
        <v>40015</v>
      </c>
      <c r="B315" s="27">
        <v>741.10500000000002</v>
      </c>
    </row>
    <row r="316" spans="1:2" x14ac:dyDescent="0.2">
      <c r="A316" s="184">
        <v>40016</v>
      </c>
      <c r="B316" s="27">
        <v>738.94</v>
      </c>
    </row>
    <row r="317" spans="1:2" x14ac:dyDescent="0.2">
      <c r="A317" s="184">
        <v>40019</v>
      </c>
      <c r="B317" s="27">
        <v>735.13099999999997</v>
      </c>
    </row>
    <row r="318" spans="1:2" x14ac:dyDescent="0.2">
      <c r="A318" s="184">
        <v>40020</v>
      </c>
      <c r="B318" s="27">
        <v>739.45299999999997</v>
      </c>
    </row>
    <row r="319" spans="1:2" x14ac:dyDescent="0.2">
      <c r="A319" s="184">
        <v>40021</v>
      </c>
      <c r="B319" s="27">
        <v>733.70299999999997</v>
      </c>
    </row>
    <row r="320" spans="1:2" x14ac:dyDescent="0.2">
      <c r="A320" s="184">
        <v>40022</v>
      </c>
      <c r="B320" s="27">
        <v>721.53800000000001</v>
      </c>
    </row>
    <row r="321" spans="1:2" x14ac:dyDescent="0.2">
      <c r="A321" s="184">
        <v>40023</v>
      </c>
      <c r="B321" s="27">
        <v>712.98599999999999</v>
      </c>
    </row>
    <row r="322" spans="1:2" x14ac:dyDescent="0.2">
      <c r="A322" s="184">
        <v>40026</v>
      </c>
      <c r="B322" s="27">
        <v>681.56299999999999</v>
      </c>
    </row>
    <row r="323" spans="1:2" x14ac:dyDescent="0.2">
      <c r="A323" s="184">
        <v>40027</v>
      </c>
      <c r="B323" s="27">
        <v>687.73599999999999</v>
      </c>
    </row>
    <row r="324" spans="1:2" x14ac:dyDescent="0.2">
      <c r="A324" s="184">
        <v>40028</v>
      </c>
      <c r="B324" s="27">
        <v>671.44100000000003</v>
      </c>
    </row>
    <row r="325" spans="1:2" x14ac:dyDescent="0.2">
      <c r="A325" s="184">
        <v>40029</v>
      </c>
      <c r="B325" s="27">
        <v>675.92100000000005</v>
      </c>
    </row>
    <row r="326" spans="1:2" x14ac:dyDescent="0.2">
      <c r="A326" s="184">
        <v>40030</v>
      </c>
      <c r="B326" s="27">
        <v>677.28599999999994</v>
      </c>
    </row>
    <row r="327" spans="1:2" x14ac:dyDescent="0.2">
      <c r="A327" s="184">
        <v>40033</v>
      </c>
      <c r="B327" s="27">
        <v>664.48500000000001</v>
      </c>
    </row>
    <row r="328" spans="1:2" x14ac:dyDescent="0.2">
      <c r="A328" s="184">
        <v>40034</v>
      </c>
      <c r="B328" s="27">
        <v>661.00800000000004</v>
      </c>
    </row>
    <row r="329" spans="1:2" x14ac:dyDescent="0.2">
      <c r="A329" s="184">
        <v>40035</v>
      </c>
      <c r="B329" s="27">
        <v>668.51099999999997</v>
      </c>
    </row>
    <row r="330" spans="1:2" x14ac:dyDescent="0.2">
      <c r="A330" s="184">
        <v>40036</v>
      </c>
      <c r="B330" s="27">
        <v>670.98099999999999</v>
      </c>
    </row>
    <row r="331" spans="1:2" x14ac:dyDescent="0.2">
      <c r="A331" s="184">
        <v>40037</v>
      </c>
      <c r="B331" s="27">
        <v>650.78599999999994</v>
      </c>
    </row>
    <row r="332" spans="1:2" x14ac:dyDescent="0.2">
      <c r="A332" s="184">
        <v>40040</v>
      </c>
      <c r="B332" s="27">
        <v>640.30899999999997</v>
      </c>
    </row>
    <row r="333" spans="1:2" x14ac:dyDescent="0.2">
      <c r="A333" s="184">
        <v>40041</v>
      </c>
      <c r="B333" s="27">
        <v>618.88599999999997</v>
      </c>
    </row>
    <row r="334" spans="1:2" x14ac:dyDescent="0.2">
      <c r="A334" s="184">
        <v>40042</v>
      </c>
      <c r="B334" s="27">
        <v>610.91899999999998</v>
      </c>
    </row>
    <row r="335" spans="1:2" x14ac:dyDescent="0.2">
      <c r="A335" s="184">
        <v>40043</v>
      </c>
      <c r="B335" s="27">
        <v>597.10400000000004</v>
      </c>
    </row>
    <row r="336" spans="1:2" x14ac:dyDescent="0.2">
      <c r="A336" s="184">
        <v>40044</v>
      </c>
      <c r="B336" s="27">
        <v>600.42999999999995</v>
      </c>
    </row>
    <row r="337" spans="1:2" x14ac:dyDescent="0.2">
      <c r="A337" s="184">
        <v>40047</v>
      </c>
      <c r="B337" s="27">
        <v>629.68899999999996</v>
      </c>
    </row>
    <row r="338" spans="1:2" x14ac:dyDescent="0.2">
      <c r="A338" s="184">
        <v>40048</v>
      </c>
      <c r="B338" s="27">
        <v>628.14099999999996</v>
      </c>
    </row>
    <row r="339" spans="1:2" x14ac:dyDescent="0.2">
      <c r="A339" s="184">
        <v>40049</v>
      </c>
      <c r="B339" s="27">
        <v>629.553</v>
      </c>
    </row>
    <row r="340" spans="1:2" x14ac:dyDescent="0.2">
      <c r="A340" s="184">
        <v>40050</v>
      </c>
      <c r="B340" s="27">
        <v>639.25900000000001</v>
      </c>
    </row>
    <row r="341" spans="1:2" x14ac:dyDescent="0.2">
      <c r="A341" s="184">
        <v>40051</v>
      </c>
      <c r="B341" s="27">
        <v>631.27800000000002</v>
      </c>
    </row>
    <row r="342" spans="1:2" x14ac:dyDescent="0.2">
      <c r="A342" s="184">
        <v>40054</v>
      </c>
      <c r="B342" s="27">
        <v>629.99900000000002</v>
      </c>
    </row>
    <row r="343" spans="1:2" x14ac:dyDescent="0.2">
      <c r="A343" s="184">
        <v>40055</v>
      </c>
      <c r="B343" s="27">
        <v>623.92499999999995</v>
      </c>
    </row>
    <row r="344" spans="1:2" x14ac:dyDescent="0.2">
      <c r="A344" s="184">
        <v>40056</v>
      </c>
      <c r="B344" s="27">
        <v>617.42700000000002</v>
      </c>
    </row>
    <row r="345" spans="1:2" x14ac:dyDescent="0.2">
      <c r="A345" s="184">
        <v>40057</v>
      </c>
      <c r="B345" s="27">
        <v>609.221</v>
      </c>
    </row>
    <row r="346" spans="1:2" x14ac:dyDescent="0.2">
      <c r="A346" s="184">
        <v>40058</v>
      </c>
      <c r="B346" s="27">
        <v>609.85199999999998</v>
      </c>
    </row>
    <row r="347" spans="1:2" x14ac:dyDescent="0.2">
      <c r="A347" s="184">
        <v>40061</v>
      </c>
      <c r="B347" s="27">
        <v>623.26499999999999</v>
      </c>
    </row>
    <row r="348" spans="1:2" x14ac:dyDescent="0.2">
      <c r="A348" s="184">
        <v>40062</v>
      </c>
      <c r="B348" s="27">
        <v>615.79700000000003</v>
      </c>
    </row>
    <row r="349" spans="1:2" x14ac:dyDescent="0.2">
      <c r="A349" s="184">
        <v>40063</v>
      </c>
      <c r="B349" s="27">
        <v>622.57399999999996</v>
      </c>
    </row>
    <row r="350" spans="1:2" x14ac:dyDescent="0.2">
      <c r="A350" s="184">
        <v>40064</v>
      </c>
      <c r="B350" s="27">
        <v>618.13</v>
      </c>
    </row>
    <row r="351" spans="1:2" x14ac:dyDescent="0.2">
      <c r="A351" s="184">
        <v>40065</v>
      </c>
      <c r="B351" s="27">
        <v>611.78899999999999</v>
      </c>
    </row>
    <row r="352" spans="1:2" x14ac:dyDescent="0.2">
      <c r="A352" s="184">
        <v>40068</v>
      </c>
      <c r="B352" s="27">
        <v>601.02099999999996</v>
      </c>
    </row>
    <row r="353" spans="1:2" x14ac:dyDescent="0.2">
      <c r="A353" s="184">
        <v>40069</v>
      </c>
      <c r="B353" s="27">
        <v>594.33100000000002</v>
      </c>
    </row>
    <row r="354" spans="1:2" x14ac:dyDescent="0.2">
      <c r="A354" s="184">
        <v>40070</v>
      </c>
      <c r="B354" s="27">
        <v>583.78200000000004</v>
      </c>
    </row>
    <row r="355" spans="1:2" x14ac:dyDescent="0.2">
      <c r="A355" s="184">
        <v>40071</v>
      </c>
      <c r="B355" s="27">
        <v>577.14300000000003</v>
      </c>
    </row>
    <row r="356" spans="1:2" x14ac:dyDescent="0.2">
      <c r="A356" s="184">
        <v>40072</v>
      </c>
      <c r="B356" s="27">
        <v>562.42999999999995</v>
      </c>
    </row>
    <row r="357" spans="1:2" x14ac:dyDescent="0.2">
      <c r="A357" s="184">
        <v>40075</v>
      </c>
      <c r="B357" s="27">
        <v>556.96500000000003</v>
      </c>
    </row>
    <row r="358" spans="1:2" x14ac:dyDescent="0.2">
      <c r="A358" s="184">
        <v>40076</v>
      </c>
      <c r="B358" s="27">
        <v>536.05999999999995</v>
      </c>
    </row>
    <row r="359" spans="1:2" x14ac:dyDescent="0.2">
      <c r="A359" s="184">
        <v>40077</v>
      </c>
      <c r="B359" s="27">
        <v>538.42399999999998</v>
      </c>
    </row>
    <row r="360" spans="1:2" x14ac:dyDescent="0.2">
      <c r="A360" s="184">
        <v>40078</v>
      </c>
      <c r="B360" s="27">
        <v>546.51</v>
      </c>
    </row>
    <row r="361" spans="1:2" x14ac:dyDescent="0.2">
      <c r="A361" s="184">
        <v>40079</v>
      </c>
      <c r="B361" s="27">
        <v>526.75199999999995</v>
      </c>
    </row>
    <row r="362" spans="1:2" x14ac:dyDescent="0.2">
      <c r="A362" s="184">
        <v>40082</v>
      </c>
      <c r="B362" s="27">
        <v>550.01800000000003</v>
      </c>
    </row>
    <row r="363" spans="1:2" x14ac:dyDescent="0.2">
      <c r="A363" s="184">
        <v>40083</v>
      </c>
      <c r="B363" s="27">
        <v>565.70699999999999</v>
      </c>
    </row>
    <row r="364" spans="1:2" x14ac:dyDescent="0.2">
      <c r="A364" s="184">
        <v>40085</v>
      </c>
      <c r="B364" s="27">
        <v>556.86300000000006</v>
      </c>
    </row>
    <row r="365" spans="1:2" x14ac:dyDescent="0.2">
      <c r="A365" s="184">
        <v>40086</v>
      </c>
      <c r="B365" s="27">
        <v>553.303</v>
      </c>
    </row>
    <row r="366" spans="1:2" x14ac:dyDescent="0.2">
      <c r="A366" s="184">
        <v>40089</v>
      </c>
      <c r="B366" s="27">
        <v>570.27499999999998</v>
      </c>
    </row>
    <row r="367" spans="1:2" x14ac:dyDescent="0.2">
      <c r="A367" s="184">
        <v>40090</v>
      </c>
      <c r="B367" s="27">
        <v>568.15200000000004</v>
      </c>
    </row>
    <row r="368" spans="1:2" x14ac:dyDescent="0.2">
      <c r="A368" s="184">
        <v>40091</v>
      </c>
      <c r="B368" s="27">
        <v>555.50699999999995</v>
      </c>
    </row>
    <row r="369" spans="1:2" x14ac:dyDescent="0.2">
      <c r="A369" s="184">
        <v>40092</v>
      </c>
      <c r="B369" s="27">
        <v>561.43600000000004</v>
      </c>
    </row>
    <row r="370" spans="1:2" x14ac:dyDescent="0.2">
      <c r="A370" s="184">
        <v>40093</v>
      </c>
      <c r="B370" s="27">
        <v>572.66200000000003</v>
      </c>
    </row>
    <row r="371" spans="1:2" x14ac:dyDescent="0.2">
      <c r="A371" s="184">
        <v>40096</v>
      </c>
      <c r="B371" s="27">
        <v>576.62900000000002</v>
      </c>
    </row>
    <row r="372" spans="1:2" x14ac:dyDescent="0.2">
      <c r="A372" s="184">
        <v>40097</v>
      </c>
      <c r="B372" s="27">
        <v>573.77099999999996</v>
      </c>
    </row>
    <row r="373" spans="1:2" x14ac:dyDescent="0.2">
      <c r="A373" s="184">
        <v>40098</v>
      </c>
      <c r="B373" s="27">
        <v>567.67999999999995</v>
      </c>
    </row>
    <row r="374" spans="1:2" x14ac:dyDescent="0.2">
      <c r="A374" s="184">
        <v>40099</v>
      </c>
      <c r="B374" s="27">
        <v>576.50400000000002</v>
      </c>
    </row>
    <row r="375" spans="1:2" x14ac:dyDescent="0.2">
      <c r="A375" s="184">
        <v>40100</v>
      </c>
      <c r="B375" s="27">
        <v>580.99300000000005</v>
      </c>
    </row>
    <row r="376" spans="1:2" x14ac:dyDescent="0.2">
      <c r="A376" s="184">
        <v>40103</v>
      </c>
      <c r="B376" s="27">
        <v>579.63099999999997</v>
      </c>
    </row>
    <row r="377" spans="1:2" x14ac:dyDescent="0.2">
      <c r="A377" s="184">
        <v>40104</v>
      </c>
      <c r="B377" s="27">
        <v>582.46</v>
      </c>
    </row>
    <row r="378" spans="1:2" x14ac:dyDescent="0.2">
      <c r="A378" s="184">
        <v>40105</v>
      </c>
      <c r="B378" s="27">
        <v>581.23</v>
      </c>
    </row>
    <row r="379" spans="1:2" x14ac:dyDescent="0.2">
      <c r="A379" s="184">
        <v>40106</v>
      </c>
      <c r="B379" s="27">
        <v>579.08000000000004</v>
      </c>
    </row>
    <row r="380" spans="1:2" x14ac:dyDescent="0.2">
      <c r="A380" s="184">
        <v>40107</v>
      </c>
      <c r="B380" s="27">
        <v>578.23299999999995</v>
      </c>
    </row>
    <row r="381" spans="1:2" x14ac:dyDescent="0.2">
      <c r="A381" s="184">
        <v>40110</v>
      </c>
      <c r="B381" s="27">
        <v>575.11699999999996</v>
      </c>
    </row>
    <row r="382" spans="1:2" x14ac:dyDescent="0.2">
      <c r="A382" s="184">
        <v>40111</v>
      </c>
      <c r="B382" s="27">
        <v>571.13599999999997</v>
      </c>
    </row>
    <row r="383" spans="1:2" x14ac:dyDescent="0.2">
      <c r="A383" s="184">
        <v>40112</v>
      </c>
      <c r="B383" s="27">
        <v>569.56799999999998</v>
      </c>
    </row>
    <row r="384" spans="1:2" x14ac:dyDescent="0.2">
      <c r="A384" s="184">
        <v>40113</v>
      </c>
      <c r="B384" s="27">
        <v>566.05999999999995</v>
      </c>
    </row>
    <row r="385" spans="1:2" x14ac:dyDescent="0.2">
      <c r="A385" s="184">
        <v>40114</v>
      </c>
      <c r="B385" s="27">
        <v>564.83299999999997</v>
      </c>
    </row>
    <row r="386" spans="1:2" x14ac:dyDescent="0.2">
      <c r="A386" s="184">
        <v>40117</v>
      </c>
      <c r="B386" s="27">
        <v>566.53599999999994</v>
      </c>
    </row>
    <row r="387" spans="1:2" x14ac:dyDescent="0.2">
      <c r="A387" s="184">
        <v>40118</v>
      </c>
      <c r="B387" s="27">
        <v>561.90800000000002</v>
      </c>
    </row>
    <row r="388" spans="1:2" x14ac:dyDescent="0.2">
      <c r="A388" s="184">
        <v>40119</v>
      </c>
      <c r="B388" s="27">
        <v>551.69500000000005</v>
      </c>
    </row>
    <row r="389" spans="1:2" x14ac:dyDescent="0.2">
      <c r="A389" s="184">
        <v>40120</v>
      </c>
      <c r="B389" s="27">
        <v>548.28899999999999</v>
      </c>
    </row>
    <row r="390" spans="1:2" x14ac:dyDescent="0.2">
      <c r="A390" s="184">
        <v>40121</v>
      </c>
      <c r="B390" s="27">
        <v>555.19899999999996</v>
      </c>
    </row>
    <row r="391" spans="1:2" x14ac:dyDescent="0.2">
      <c r="A391" s="184">
        <v>40124</v>
      </c>
      <c r="B391" s="27">
        <v>562.93499999999995</v>
      </c>
    </row>
    <row r="392" spans="1:2" x14ac:dyDescent="0.2">
      <c r="A392" s="184">
        <v>40125</v>
      </c>
      <c r="B392" s="27">
        <v>566.28700000000003</v>
      </c>
    </row>
    <row r="393" spans="1:2" x14ac:dyDescent="0.2">
      <c r="A393" s="184">
        <v>40126</v>
      </c>
      <c r="B393" s="27">
        <v>560.12800000000004</v>
      </c>
    </row>
    <row r="394" spans="1:2" x14ac:dyDescent="0.2">
      <c r="A394" s="184">
        <v>40127</v>
      </c>
      <c r="B394" s="27">
        <v>508.59360000000004</v>
      </c>
    </row>
    <row r="395" spans="1:2" x14ac:dyDescent="0.2">
      <c r="A395" s="184">
        <v>40128</v>
      </c>
      <c r="B395" s="27">
        <v>513.2124</v>
      </c>
    </row>
    <row r="396" spans="1:2" x14ac:dyDescent="0.2">
      <c r="A396" s="184">
        <v>40131</v>
      </c>
      <c r="B396" s="27">
        <v>522.03420000000006</v>
      </c>
    </row>
    <row r="397" spans="1:2" x14ac:dyDescent="0.2">
      <c r="A397" s="184">
        <v>40132</v>
      </c>
      <c r="B397" s="27">
        <v>521.80920000000003</v>
      </c>
    </row>
    <row r="398" spans="1:2" x14ac:dyDescent="0.2">
      <c r="A398" s="184">
        <v>40134</v>
      </c>
      <c r="B398" s="27">
        <v>531.51659999999993</v>
      </c>
    </row>
    <row r="399" spans="1:2" x14ac:dyDescent="0.2">
      <c r="A399" s="184">
        <v>40135</v>
      </c>
      <c r="B399" s="27">
        <v>526.90229999999997</v>
      </c>
    </row>
    <row r="400" spans="1:2" x14ac:dyDescent="0.2">
      <c r="A400" s="184">
        <v>40138</v>
      </c>
      <c r="B400" s="27">
        <v>520.98660000000007</v>
      </c>
    </row>
    <row r="401" spans="1:2" x14ac:dyDescent="0.2">
      <c r="A401" s="184">
        <v>40139</v>
      </c>
      <c r="B401" s="27">
        <v>514.6083000000001</v>
      </c>
    </row>
    <row r="402" spans="1:2" x14ac:dyDescent="0.2">
      <c r="A402" s="184">
        <v>40140</v>
      </c>
      <c r="B402" s="27">
        <v>512.13330000000008</v>
      </c>
    </row>
    <row r="403" spans="1:2" x14ac:dyDescent="0.2">
      <c r="A403" s="184">
        <v>40141</v>
      </c>
      <c r="B403" s="27">
        <v>511.90380000000005</v>
      </c>
    </row>
    <row r="404" spans="1:2" x14ac:dyDescent="0.2">
      <c r="A404" s="184">
        <v>40142</v>
      </c>
      <c r="B404" s="27">
        <v>515.66309999999999</v>
      </c>
    </row>
    <row r="405" spans="1:2" x14ac:dyDescent="0.2">
      <c r="A405" s="184">
        <v>40145</v>
      </c>
      <c r="B405" s="27">
        <v>523.01520000000005</v>
      </c>
    </row>
    <row r="406" spans="1:2" x14ac:dyDescent="0.2">
      <c r="A406" s="184">
        <v>40146</v>
      </c>
      <c r="B406" s="27">
        <v>517.36410000000001</v>
      </c>
    </row>
    <row r="407" spans="1:2" x14ac:dyDescent="0.2">
      <c r="A407" s="184">
        <v>40147</v>
      </c>
      <c r="B407" s="27">
        <v>521.75340000000006</v>
      </c>
    </row>
    <row r="408" spans="1:2" x14ac:dyDescent="0.2">
      <c r="A408" s="184">
        <v>40148</v>
      </c>
      <c r="B408" s="27">
        <v>529.62119999999993</v>
      </c>
    </row>
    <row r="409" spans="1:2" x14ac:dyDescent="0.2">
      <c r="A409" s="184">
        <v>40149</v>
      </c>
      <c r="B409" s="27">
        <v>533.96910000000003</v>
      </c>
    </row>
    <row r="410" spans="1:2" x14ac:dyDescent="0.2">
      <c r="A410" s="184">
        <v>40152</v>
      </c>
      <c r="B410" s="27">
        <v>535.37130000000002</v>
      </c>
    </row>
    <row r="411" spans="1:2" x14ac:dyDescent="0.2">
      <c r="A411" s="184">
        <v>40153</v>
      </c>
      <c r="B411" s="27">
        <v>528.46019999999999</v>
      </c>
    </row>
    <row r="412" spans="1:2" x14ac:dyDescent="0.2">
      <c r="A412" s="184">
        <v>40154</v>
      </c>
      <c r="B412" s="27">
        <v>535.81679999999994</v>
      </c>
    </row>
    <row r="413" spans="1:2" x14ac:dyDescent="0.2">
      <c r="A413" s="184">
        <v>40155</v>
      </c>
      <c r="B413" s="27">
        <v>538.36740000000009</v>
      </c>
    </row>
    <row r="414" spans="1:2" x14ac:dyDescent="0.2">
      <c r="A414" s="184">
        <v>40156</v>
      </c>
      <c r="B414" s="27">
        <v>534.91500000000008</v>
      </c>
    </row>
    <row r="415" spans="1:2" x14ac:dyDescent="0.2">
      <c r="A415" s="184">
        <v>40159</v>
      </c>
      <c r="B415" s="27">
        <v>528.64920000000006</v>
      </c>
    </row>
    <row r="416" spans="1:2" x14ac:dyDescent="0.2">
      <c r="A416" s="184">
        <v>40160</v>
      </c>
      <c r="B416" s="27">
        <v>525.13920000000007</v>
      </c>
    </row>
    <row r="417" spans="1:2" x14ac:dyDescent="0.2">
      <c r="A417" s="184">
        <v>40161</v>
      </c>
      <c r="B417" s="27">
        <v>519.64739999999995</v>
      </c>
    </row>
    <row r="418" spans="1:2" x14ac:dyDescent="0.2">
      <c r="A418" s="184">
        <v>40162</v>
      </c>
      <c r="B418" s="27">
        <v>507.5496</v>
      </c>
    </row>
    <row r="419" spans="1:2" x14ac:dyDescent="0.2">
      <c r="A419" s="184">
        <v>40163</v>
      </c>
      <c r="B419" s="27">
        <v>507.92489999999998</v>
      </c>
    </row>
    <row r="420" spans="1:2" x14ac:dyDescent="0.2">
      <c r="A420" s="184">
        <v>40169</v>
      </c>
      <c r="B420" s="27">
        <v>505.89000000000004</v>
      </c>
    </row>
    <row r="421" spans="1:2" x14ac:dyDescent="0.2">
      <c r="A421" s="184">
        <v>40170</v>
      </c>
      <c r="B421" s="27">
        <v>501.61950000000002</v>
      </c>
    </row>
    <row r="422" spans="1:2" x14ac:dyDescent="0.2">
      <c r="A422" s="184">
        <v>40175</v>
      </c>
      <c r="B422" s="27">
        <v>523.55999999999995</v>
      </c>
    </row>
    <row r="423" spans="1:2" x14ac:dyDescent="0.2">
      <c r="A423" s="184">
        <v>40176</v>
      </c>
      <c r="B423" s="27">
        <v>533.75</v>
      </c>
    </row>
    <row r="424" spans="1:2" x14ac:dyDescent="0.2">
      <c r="A424" s="184">
        <v>40177</v>
      </c>
      <c r="B424" s="27">
        <v>526.42999999999995</v>
      </c>
    </row>
    <row r="425" spans="1:2" x14ac:dyDescent="0.2">
      <c r="A425" s="184">
        <v>40180</v>
      </c>
      <c r="B425" s="27">
        <v>533.91</v>
      </c>
    </row>
    <row r="426" spans="1:2" x14ac:dyDescent="0.2">
      <c r="A426" s="184">
        <v>40181</v>
      </c>
      <c r="B426" s="27">
        <v>539.76900000000001</v>
      </c>
    </row>
    <row r="427" spans="1:2" x14ac:dyDescent="0.2">
      <c r="A427" s="184">
        <v>40182</v>
      </c>
      <c r="B427" s="27">
        <v>525.66</v>
      </c>
    </row>
    <row r="428" spans="1:2" x14ac:dyDescent="0.2">
      <c r="A428" s="184">
        <v>40183</v>
      </c>
      <c r="B428" s="27">
        <v>532.72</v>
      </c>
    </row>
    <row r="429" spans="1:2" x14ac:dyDescent="0.2">
      <c r="A429" s="184">
        <v>40184</v>
      </c>
      <c r="B429" s="27">
        <v>545.72299999999996</v>
      </c>
    </row>
    <row r="430" spans="1:2" x14ac:dyDescent="0.2">
      <c r="A430" s="184">
        <v>40187</v>
      </c>
      <c r="B430" s="27">
        <v>548.66999999999996</v>
      </c>
    </row>
    <row r="431" spans="1:2" x14ac:dyDescent="0.2">
      <c r="A431" s="184">
        <v>40188</v>
      </c>
      <c r="B431" s="27">
        <v>549.77</v>
      </c>
    </row>
    <row r="432" spans="1:2" x14ac:dyDescent="0.2">
      <c r="A432" s="184">
        <v>40189</v>
      </c>
      <c r="B432" s="27">
        <v>551.32000000000005</v>
      </c>
    </row>
    <row r="433" spans="1:2" x14ac:dyDescent="0.2">
      <c r="A433" s="184">
        <v>40190</v>
      </c>
      <c r="B433" s="27">
        <v>551.21500000000003</v>
      </c>
    </row>
    <row r="434" spans="1:2" x14ac:dyDescent="0.2">
      <c r="A434" s="184">
        <v>40191</v>
      </c>
      <c r="B434" s="27">
        <v>549.70799999999997</v>
      </c>
    </row>
    <row r="435" spans="1:2" x14ac:dyDescent="0.2">
      <c r="A435" s="184">
        <v>40194</v>
      </c>
      <c r="B435" s="27">
        <v>546.27499999999998</v>
      </c>
    </row>
    <row r="436" spans="1:2" x14ac:dyDescent="0.2">
      <c r="A436" s="184">
        <v>40195</v>
      </c>
      <c r="B436" s="27">
        <v>548.87</v>
      </c>
    </row>
    <row r="437" spans="1:2" x14ac:dyDescent="0.2">
      <c r="A437" s="184">
        <v>40196</v>
      </c>
      <c r="B437" s="27">
        <v>555.87</v>
      </c>
    </row>
    <row r="438" spans="1:2" x14ac:dyDescent="0.2">
      <c r="A438" s="184">
        <v>40197</v>
      </c>
      <c r="B438" s="27">
        <v>552.42999999999995</v>
      </c>
    </row>
    <row r="439" spans="1:2" x14ac:dyDescent="0.2">
      <c r="A439" s="184">
        <v>40198</v>
      </c>
      <c r="B439" s="27">
        <v>554.98</v>
      </c>
    </row>
    <row r="440" spans="1:2" x14ac:dyDescent="0.2">
      <c r="A440" s="184">
        <v>40201</v>
      </c>
      <c r="B440" s="27">
        <v>556.32000000000005</v>
      </c>
    </row>
    <row r="441" spans="1:2" x14ac:dyDescent="0.2">
      <c r="A441" s="184">
        <v>40202</v>
      </c>
      <c r="B441" s="27">
        <v>561.88</v>
      </c>
    </row>
    <row r="442" spans="1:2" x14ac:dyDescent="0.2">
      <c r="A442" s="184">
        <v>40203</v>
      </c>
      <c r="B442" s="27">
        <v>559.03</v>
      </c>
    </row>
    <row r="443" spans="1:2" x14ac:dyDescent="0.2">
      <c r="A443" s="184">
        <v>40204</v>
      </c>
      <c r="B443" s="27">
        <v>554.51</v>
      </c>
    </row>
    <row r="444" spans="1:2" x14ac:dyDescent="0.2">
      <c r="A444" s="184">
        <v>40205</v>
      </c>
      <c r="B444" s="27">
        <v>554.19100000000003</v>
      </c>
    </row>
    <row r="445" spans="1:2" x14ac:dyDescent="0.2">
      <c r="A445" s="184">
        <v>40208</v>
      </c>
      <c r="B445" s="27">
        <v>562.72199999999998</v>
      </c>
    </row>
    <row r="446" spans="1:2" x14ac:dyDescent="0.2">
      <c r="A446" s="184">
        <v>40209</v>
      </c>
      <c r="B446" s="27">
        <v>563.03399999999999</v>
      </c>
    </row>
    <row r="447" spans="1:2" x14ac:dyDescent="0.2">
      <c r="A447" s="184">
        <v>40210</v>
      </c>
      <c r="B447" s="27">
        <v>557.91099999999994</v>
      </c>
    </row>
    <row r="448" spans="1:2" x14ac:dyDescent="0.2">
      <c r="A448" s="184">
        <v>40211</v>
      </c>
      <c r="B448" s="27">
        <v>562.97500000000002</v>
      </c>
    </row>
    <row r="449" spans="1:2" x14ac:dyDescent="0.2">
      <c r="A449" s="184">
        <v>40212</v>
      </c>
      <c r="B449" s="27">
        <v>565.37099999999998</v>
      </c>
    </row>
    <row r="450" spans="1:2" x14ac:dyDescent="0.2">
      <c r="A450" s="184">
        <v>40215</v>
      </c>
      <c r="B450" s="27">
        <v>577.55899999999997</v>
      </c>
    </row>
    <row r="451" spans="1:2" x14ac:dyDescent="0.2">
      <c r="A451" s="184">
        <v>40216</v>
      </c>
      <c r="B451" s="27">
        <v>571.49900000000002</v>
      </c>
    </row>
    <row r="452" spans="1:2" x14ac:dyDescent="0.2">
      <c r="A452" s="184">
        <v>40217</v>
      </c>
      <c r="B452" s="27">
        <v>575.29100000000005</v>
      </c>
    </row>
    <row r="453" spans="1:2" x14ac:dyDescent="0.2">
      <c r="A453" s="184">
        <v>40218</v>
      </c>
      <c r="B453" s="27">
        <v>579.84900000000005</v>
      </c>
    </row>
    <row r="454" spans="1:2" x14ac:dyDescent="0.2">
      <c r="A454" s="184">
        <v>40219</v>
      </c>
      <c r="B454" s="27">
        <v>581.01700000000005</v>
      </c>
    </row>
    <row r="455" spans="1:2" x14ac:dyDescent="0.2">
      <c r="A455" s="184">
        <v>40222</v>
      </c>
      <c r="B455" s="27">
        <v>596.68600000000004</v>
      </c>
    </row>
    <row r="456" spans="1:2" x14ac:dyDescent="0.2">
      <c r="A456" s="184">
        <v>40223</v>
      </c>
      <c r="B456" s="27">
        <v>606.28899999999999</v>
      </c>
    </row>
    <row r="457" spans="1:2" x14ac:dyDescent="0.2">
      <c r="A457" s="184">
        <v>40224</v>
      </c>
      <c r="B457" s="27">
        <v>600.37400000000002</v>
      </c>
    </row>
    <row r="458" spans="1:2" x14ac:dyDescent="0.2">
      <c r="A458" s="184">
        <v>40225</v>
      </c>
      <c r="B458" s="27">
        <v>601.952</v>
      </c>
    </row>
    <row r="459" spans="1:2" x14ac:dyDescent="0.2">
      <c r="A459" s="184">
        <v>40226</v>
      </c>
      <c r="B459" s="27">
        <v>604.31500000000005</v>
      </c>
    </row>
    <row r="460" spans="1:2" x14ac:dyDescent="0.2">
      <c r="A460" s="184">
        <v>40229</v>
      </c>
      <c r="B460" s="27">
        <v>614.11599999999999</v>
      </c>
    </row>
    <row r="461" spans="1:2" x14ac:dyDescent="0.2">
      <c r="A461" s="184">
        <v>40230</v>
      </c>
      <c r="B461" s="27">
        <v>602.49599999999998</v>
      </c>
    </row>
    <row r="462" spans="1:2" x14ac:dyDescent="0.2">
      <c r="A462" s="184">
        <v>40231</v>
      </c>
      <c r="B462" s="27">
        <v>599.48199999999997</v>
      </c>
    </row>
    <row r="463" spans="1:2" x14ac:dyDescent="0.2">
      <c r="A463" s="184">
        <v>40232</v>
      </c>
      <c r="B463" s="27">
        <v>603.68799999999999</v>
      </c>
    </row>
    <row r="464" spans="1:2" x14ac:dyDescent="0.2">
      <c r="A464" s="184">
        <v>40233</v>
      </c>
      <c r="B464" s="27">
        <v>592.19200000000001</v>
      </c>
    </row>
    <row r="465" spans="1:2" x14ac:dyDescent="0.2">
      <c r="A465" s="184">
        <v>40236</v>
      </c>
      <c r="B465" s="27">
        <v>594.83000000000004</v>
      </c>
    </row>
    <row r="466" spans="1:2" x14ac:dyDescent="0.2">
      <c r="A466" s="184">
        <v>40237</v>
      </c>
      <c r="B466" s="27">
        <v>600.69100000000003</v>
      </c>
    </row>
    <row r="467" spans="1:2" x14ac:dyDescent="0.2">
      <c r="A467" s="184">
        <v>40238</v>
      </c>
      <c r="B467" s="27">
        <v>612.17999999999995</v>
      </c>
    </row>
    <row r="468" spans="1:2" x14ac:dyDescent="0.2">
      <c r="A468" s="184">
        <v>40239</v>
      </c>
      <c r="B468" s="27">
        <v>613.51700000000005</v>
      </c>
    </row>
    <row r="469" spans="1:2" x14ac:dyDescent="0.2">
      <c r="A469" s="184">
        <v>40240</v>
      </c>
      <c r="B469" s="27">
        <v>619.66700000000003</v>
      </c>
    </row>
    <row r="470" spans="1:2" x14ac:dyDescent="0.2">
      <c r="A470" s="184">
        <v>40243</v>
      </c>
      <c r="B470" s="27">
        <v>611.67999999999995</v>
      </c>
    </row>
    <row r="471" spans="1:2" x14ac:dyDescent="0.2">
      <c r="A471" s="184">
        <v>40244</v>
      </c>
      <c r="B471" s="27">
        <v>608.90899999999999</v>
      </c>
    </row>
    <row r="472" spans="1:2" x14ac:dyDescent="0.2">
      <c r="A472" s="184">
        <v>40245</v>
      </c>
      <c r="B472" s="27">
        <v>606.21299999999997</v>
      </c>
    </row>
    <row r="473" spans="1:2" x14ac:dyDescent="0.2">
      <c r="A473" s="184">
        <v>40246</v>
      </c>
      <c r="B473" s="27">
        <v>607.18700000000001</v>
      </c>
    </row>
    <row r="474" spans="1:2" x14ac:dyDescent="0.2">
      <c r="A474" s="184">
        <v>40247</v>
      </c>
      <c r="B474" s="27">
        <v>609.83900000000006</v>
      </c>
    </row>
    <row r="475" spans="1:2" x14ac:dyDescent="0.2">
      <c r="A475" s="184">
        <v>40250</v>
      </c>
      <c r="B475" s="27">
        <v>605.79899999999998</v>
      </c>
    </row>
    <row r="476" spans="1:2" x14ac:dyDescent="0.2">
      <c r="A476" s="184">
        <v>40251</v>
      </c>
      <c r="B476" s="27">
        <v>601.18700000000001</v>
      </c>
    </row>
    <row r="477" spans="1:2" x14ac:dyDescent="0.2">
      <c r="A477" s="184">
        <v>40252</v>
      </c>
      <c r="B477" s="27">
        <v>597.25099999999998</v>
      </c>
    </row>
    <row r="478" spans="1:2" x14ac:dyDescent="0.2">
      <c r="A478" s="184">
        <v>40253</v>
      </c>
      <c r="B478" s="27">
        <v>595.86</v>
      </c>
    </row>
    <row r="479" spans="1:2" x14ac:dyDescent="0.2">
      <c r="A479" s="184">
        <v>40254</v>
      </c>
      <c r="B479" s="27">
        <v>593.65</v>
      </c>
    </row>
    <row r="480" spans="1:2" x14ac:dyDescent="0.2">
      <c r="A480" s="184">
        <v>40257</v>
      </c>
      <c r="B480" s="27">
        <v>596.87</v>
      </c>
    </row>
    <row r="481" spans="1:2" x14ac:dyDescent="0.2">
      <c r="A481" s="184">
        <v>40258</v>
      </c>
      <c r="B481" s="27">
        <v>595.42999999999995</v>
      </c>
    </row>
    <row r="482" spans="1:2" x14ac:dyDescent="0.2">
      <c r="A482" s="184">
        <v>40259</v>
      </c>
      <c r="B482" s="27">
        <v>597.32000000000005</v>
      </c>
    </row>
    <row r="483" spans="1:2" x14ac:dyDescent="0.2">
      <c r="A483" s="184">
        <v>40260</v>
      </c>
      <c r="B483" s="27">
        <v>598.05999999999995</v>
      </c>
    </row>
    <row r="484" spans="1:2" x14ac:dyDescent="0.2">
      <c r="A484" s="184">
        <v>40265</v>
      </c>
      <c r="B484" s="27">
        <v>600.76199999999994</v>
      </c>
    </row>
    <row r="485" spans="1:2" x14ac:dyDescent="0.2">
      <c r="A485" s="184">
        <v>40266</v>
      </c>
      <c r="B485" s="27">
        <v>610.95799999999997</v>
      </c>
    </row>
    <row r="486" spans="1:2" x14ac:dyDescent="0.2">
      <c r="A486" s="184">
        <v>40267</v>
      </c>
      <c r="B486" s="27">
        <v>609.78499999999997</v>
      </c>
    </row>
    <row r="487" spans="1:2" x14ac:dyDescent="0.2">
      <c r="A487" s="184">
        <v>40268</v>
      </c>
      <c r="B487" s="27">
        <v>613.85299999999995</v>
      </c>
    </row>
    <row r="488" spans="1:2" x14ac:dyDescent="0.2">
      <c r="A488" s="184">
        <v>40271</v>
      </c>
      <c r="B488" s="27">
        <v>614.50800000000004</v>
      </c>
    </row>
    <row r="489" spans="1:2" x14ac:dyDescent="0.2">
      <c r="A489" s="184">
        <v>40272</v>
      </c>
      <c r="B489" s="27">
        <v>617.976</v>
      </c>
    </row>
    <row r="490" spans="1:2" x14ac:dyDescent="0.2">
      <c r="A490" s="184">
        <v>40273</v>
      </c>
      <c r="B490" s="27">
        <v>609.56500000000005</v>
      </c>
    </row>
    <row r="491" spans="1:2" x14ac:dyDescent="0.2">
      <c r="A491" s="184">
        <v>40274</v>
      </c>
      <c r="B491" s="27">
        <v>611.54899999999998</v>
      </c>
    </row>
    <row r="492" spans="1:2" x14ac:dyDescent="0.2">
      <c r="A492" s="184">
        <v>40275</v>
      </c>
      <c r="B492" s="27">
        <v>614.19899999999996</v>
      </c>
    </row>
    <row r="493" spans="1:2" x14ac:dyDescent="0.2">
      <c r="A493" s="184">
        <v>40278</v>
      </c>
      <c r="B493" s="27">
        <v>620.423</v>
      </c>
    </row>
    <row r="494" spans="1:2" x14ac:dyDescent="0.2">
      <c r="A494" s="184">
        <v>40279</v>
      </c>
      <c r="B494" s="27">
        <v>620.25099999999998</v>
      </c>
    </row>
    <row r="495" spans="1:2" x14ac:dyDescent="0.2">
      <c r="A495" s="184">
        <v>40280</v>
      </c>
      <c r="B495" s="27">
        <v>624.93200000000002</v>
      </c>
    </row>
    <row r="496" spans="1:2" x14ac:dyDescent="0.2">
      <c r="A496" s="184">
        <v>40281</v>
      </c>
      <c r="B496" s="27">
        <v>623.755</v>
      </c>
    </row>
    <row r="497" spans="1:2" x14ac:dyDescent="0.2">
      <c r="A497" s="184">
        <v>40282</v>
      </c>
      <c r="B497" s="27">
        <v>619.49</v>
      </c>
    </row>
    <row r="498" spans="1:2" x14ac:dyDescent="0.2">
      <c r="A498" s="184">
        <v>40285</v>
      </c>
      <c r="B498" s="27">
        <v>613.01499999999999</v>
      </c>
    </row>
    <row r="499" spans="1:2" x14ac:dyDescent="0.2">
      <c r="A499" s="184">
        <v>40286</v>
      </c>
      <c r="B499" s="27">
        <v>617.55499999999995</v>
      </c>
    </row>
    <row r="500" spans="1:2" x14ac:dyDescent="0.2">
      <c r="A500" s="184">
        <v>40287</v>
      </c>
      <c r="B500" s="27">
        <v>619.41</v>
      </c>
    </row>
    <row r="501" spans="1:2" x14ac:dyDescent="0.2">
      <c r="A501" s="184">
        <v>40288</v>
      </c>
      <c r="B501" s="27">
        <v>626.50900000000001</v>
      </c>
    </row>
    <row r="502" spans="1:2" x14ac:dyDescent="0.2">
      <c r="A502" s="184">
        <v>40289</v>
      </c>
      <c r="B502" s="27">
        <v>624.71699999999998</v>
      </c>
    </row>
    <row r="503" spans="1:2" x14ac:dyDescent="0.2">
      <c r="A503" s="184">
        <v>40292</v>
      </c>
      <c r="B503" s="27">
        <v>628.10400000000004</v>
      </c>
    </row>
    <row r="504" spans="1:2" x14ac:dyDescent="0.2">
      <c r="A504" s="184">
        <v>40293</v>
      </c>
      <c r="B504" s="27">
        <v>620.71799999999996</v>
      </c>
    </row>
    <row r="505" spans="1:2" x14ac:dyDescent="0.2">
      <c r="A505" s="184">
        <v>40295</v>
      </c>
      <c r="B505" s="27">
        <v>627.47199999999998</v>
      </c>
    </row>
    <row r="506" spans="1:2" x14ac:dyDescent="0.2">
      <c r="A506" s="184">
        <v>40296</v>
      </c>
      <c r="B506" s="27">
        <v>628.82100000000003</v>
      </c>
    </row>
    <row r="507" spans="1:2" x14ac:dyDescent="0.2">
      <c r="A507" s="184">
        <v>40299</v>
      </c>
      <c r="B507" s="27">
        <v>627.01499999999999</v>
      </c>
    </row>
    <row r="508" spans="1:2" x14ac:dyDescent="0.2">
      <c r="A508" s="184">
        <v>40300</v>
      </c>
      <c r="B508" s="27">
        <v>627.65899999999999</v>
      </c>
    </row>
    <row r="509" spans="1:2" x14ac:dyDescent="0.2">
      <c r="A509" s="184">
        <v>40301</v>
      </c>
      <c r="B509" s="27">
        <v>621.40700000000004</v>
      </c>
    </row>
    <row r="510" spans="1:2" x14ac:dyDescent="0.2">
      <c r="A510" s="184">
        <v>40303</v>
      </c>
      <c r="B510" s="27">
        <v>624.71900000000005</v>
      </c>
    </row>
    <row r="511" spans="1:2" x14ac:dyDescent="0.2">
      <c r="A511" s="184">
        <v>40306</v>
      </c>
      <c r="B511" s="27">
        <v>620.58399999999995</v>
      </c>
    </row>
    <row r="512" spans="1:2" x14ac:dyDescent="0.2">
      <c r="A512" s="184">
        <v>40307</v>
      </c>
      <c r="B512" s="27">
        <v>617.96699999999998</v>
      </c>
    </row>
    <row r="513" spans="1:2" x14ac:dyDescent="0.2">
      <c r="A513" s="184">
        <v>40308</v>
      </c>
      <c r="B513" s="27">
        <v>614.42600000000004</v>
      </c>
    </row>
    <row r="514" spans="1:2" x14ac:dyDescent="0.2">
      <c r="A514" s="184">
        <v>40309</v>
      </c>
      <c r="B514" s="27">
        <v>616.49699999999996</v>
      </c>
    </row>
    <row r="515" spans="1:2" x14ac:dyDescent="0.2">
      <c r="A515" s="184">
        <v>40310</v>
      </c>
      <c r="B515" s="27">
        <v>619.24599999999998</v>
      </c>
    </row>
    <row r="516" spans="1:2" x14ac:dyDescent="0.2">
      <c r="A516" s="184">
        <v>40314</v>
      </c>
      <c r="B516" s="27">
        <v>621.92999999999995</v>
      </c>
    </row>
    <row r="517" spans="1:2" x14ac:dyDescent="0.2">
      <c r="A517" s="184">
        <v>40315</v>
      </c>
      <c r="B517" s="27">
        <v>630.46699999999998</v>
      </c>
    </row>
    <row r="518" spans="1:2" x14ac:dyDescent="0.2">
      <c r="A518" s="184">
        <v>40316</v>
      </c>
      <c r="B518" s="27">
        <v>631.04399999999998</v>
      </c>
    </row>
    <row r="519" spans="1:2" x14ac:dyDescent="0.2">
      <c r="A519" s="184">
        <v>40317</v>
      </c>
      <c r="B519" s="27">
        <v>636.94500000000005</v>
      </c>
    </row>
    <row r="520" spans="1:2" x14ac:dyDescent="0.2">
      <c r="A520" s="184">
        <v>40320</v>
      </c>
      <c r="B520" s="27">
        <v>641.24400000000003</v>
      </c>
    </row>
    <row r="521" spans="1:2" x14ac:dyDescent="0.2">
      <c r="A521" s="184">
        <v>40321</v>
      </c>
      <c r="B521" s="27">
        <v>640.84500000000003</v>
      </c>
    </row>
    <row r="522" spans="1:2" x14ac:dyDescent="0.2">
      <c r="A522" s="184">
        <v>40322</v>
      </c>
      <c r="B522" s="27">
        <v>643.94899999999996</v>
      </c>
    </row>
    <row r="523" spans="1:2" x14ac:dyDescent="0.2">
      <c r="A523" s="184">
        <v>40324</v>
      </c>
      <c r="B523" s="27">
        <v>650.54700000000003</v>
      </c>
    </row>
    <row r="524" spans="1:2" x14ac:dyDescent="0.2">
      <c r="A524" s="184">
        <v>40327</v>
      </c>
      <c r="B524" s="27">
        <v>649.62900000000002</v>
      </c>
    </row>
    <row r="525" spans="1:2" x14ac:dyDescent="0.2">
      <c r="A525" s="184">
        <v>40328</v>
      </c>
      <c r="B525" s="27">
        <v>645.11500000000001</v>
      </c>
    </row>
    <row r="526" spans="1:2" x14ac:dyDescent="0.2">
      <c r="A526" s="184">
        <v>40329</v>
      </c>
      <c r="B526" s="27">
        <v>650.43799999999999</v>
      </c>
    </row>
    <row r="527" spans="1:2" x14ac:dyDescent="0.2">
      <c r="A527" s="184">
        <v>40330</v>
      </c>
      <c r="B527" s="27">
        <v>651.029</v>
      </c>
    </row>
    <row r="528" spans="1:2" x14ac:dyDescent="0.2">
      <c r="A528" s="184">
        <v>40331</v>
      </c>
      <c r="B528" s="27">
        <v>650.64800000000002</v>
      </c>
    </row>
    <row r="529" spans="1:2" x14ac:dyDescent="0.2">
      <c r="A529" s="184">
        <v>40334</v>
      </c>
      <c r="B529" s="27">
        <v>647.80999999999995</v>
      </c>
    </row>
    <row r="530" spans="1:2" x14ac:dyDescent="0.2">
      <c r="A530" s="184">
        <v>40335</v>
      </c>
      <c r="B530" s="27">
        <v>652.654</v>
      </c>
    </row>
    <row r="531" spans="1:2" x14ac:dyDescent="0.2">
      <c r="A531" s="184">
        <v>40336</v>
      </c>
      <c r="B531" s="27">
        <v>648.29399999999998</v>
      </c>
    </row>
    <row r="532" spans="1:2" x14ac:dyDescent="0.2">
      <c r="A532" s="184">
        <v>40337</v>
      </c>
      <c r="B532" s="27">
        <v>645.43899999999996</v>
      </c>
    </row>
    <row r="533" spans="1:2" x14ac:dyDescent="0.2">
      <c r="A533" s="184">
        <v>40338</v>
      </c>
      <c r="B533" s="27">
        <v>649.77499999999998</v>
      </c>
    </row>
    <row r="534" spans="1:2" x14ac:dyDescent="0.2">
      <c r="A534" s="184">
        <v>40341</v>
      </c>
      <c r="B534" s="27">
        <v>653.35599999999999</v>
      </c>
    </row>
    <row r="535" spans="1:2" x14ac:dyDescent="0.2">
      <c r="A535" s="184">
        <v>40342</v>
      </c>
      <c r="B535" s="27">
        <v>647.46299999999997</v>
      </c>
    </row>
    <row r="536" spans="1:2" x14ac:dyDescent="0.2">
      <c r="A536" s="184">
        <v>40343</v>
      </c>
      <c r="B536" s="27">
        <v>645.48599999999999</v>
      </c>
    </row>
    <row r="537" spans="1:2" x14ac:dyDescent="0.2">
      <c r="A537" s="184">
        <v>40344</v>
      </c>
      <c r="B537" s="27">
        <v>647.48199999999997</v>
      </c>
    </row>
    <row r="538" spans="1:2" x14ac:dyDescent="0.2">
      <c r="A538" s="184">
        <v>40345</v>
      </c>
      <c r="B538" s="27">
        <v>655.44399999999996</v>
      </c>
    </row>
    <row r="539" spans="1:2" x14ac:dyDescent="0.2">
      <c r="A539" s="184">
        <v>40348</v>
      </c>
      <c r="B539" s="27">
        <v>651.70699999999999</v>
      </c>
    </row>
    <row r="540" spans="1:2" x14ac:dyDescent="0.2">
      <c r="A540" s="184">
        <v>40349</v>
      </c>
      <c r="B540" s="27">
        <v>651.89700000000005</v>
      </c>
    </row>
    <row r="541" spans="1:2" x14ac:dyDescent="0.2">
      <c r="A541" s="184">
        <v>40350</v>
      </c>
      <c r="B541" s="27">
        <v>647.35400000000004</v>
      </c>
    </row>
    <row r="542" spans="1:2" x14ac:dyDescent="0.2">
      <c r="A542" s="184">
        <v>40351</v>
      </c>
      <c r="B542" s="27">
        <v>643.65099999999995</v>
      </c>
    </row>
    <row r="543" spans="1:2" x14ac:dyDescent="0.2">
      <c r="A543" s="184">
        <v>40352</v>
      </c>
      <c r="B543" s="27">
        <v>628.81899999999996</v>
      </c>
    </row>
    <row r="544" spans="1:2" x14ac:dyDescent="0.2">
      <c r="A544" s="184">
        <v>40355</v>
      </c>
      <c r="B544" s="27">
        <v>630.53</v>
      </c>
    </row>
    <row r="545" spans="1:2" x14ac:dyDescent="0.2">
      <c r="A545" s="184">
        <v>40356</v>
      </c>
      <c r="B545" s="27">
        <v>624.86300000000006</v>
      </c>
    </row>
    <row r="546" spans="1:2" x14ac:dyDescent="0.2">
      <c r="A546" s="184">
        <v>40357</v>
      </c>
      <c r="B546" s="27">
        <v>626.14400000000001</v>
      </c>
    </row>
    <row r="547" spans="1:2" x14ac:dyDescent="0.2">
      <c r="A547" s="184">
        <v>40358</v>
      </c>
      <c r="B547" s="27">
        <v>629.40099999999995</v>
      </c>
    </row>
    <row r="548" spans="1:2" x14ac:dyDescent="0.2">
      <c r="A548" s="184">
        <v>40359</v>
      </c>
      <c r="B548" s="27">
        <v>631.16</v>
      </c>
    </row>
    <row r="549" spans="1:2" x14ac:dyDescent="0.2">
      <c r="A549" s="184">
        <v>40362</v>
      </c>
      <c r="B549" s="27">
        <v>627.25099999999998</v>
      </c>
    </row>
    <row r="550" spans="1:2" x14ac:dyDescent="0.2">
      <c r="A550" s="184">
        <v>40363</v>
      </c>
      <c r="B550" s="27">
        <v>630.52</v>
      </c>
    </row>
    <row r="551" spans="1:2" x14ac:dyDescent="0.2">
      <c r="A551" s="184">
        <v>40364</v>
      </c>
      <c r="B551" s="27">
        <v>632.97</v>
      </c>
    </row>
    <row r="552" spans="1:2" x14ac:dyDescent="0.2">
      <c r="A552" s="184">
        <v>40365</v>
      </c>
      <c r="B552" s="27">
        <v>633.22500000000002</v>
      </c>
    </row>
    <row r="553" spans="1:2" x14ac:dyDescent="0.2">
      <c r="A553" s="184">
        <v>40366</v>
      </c>
      <c r="B553" s="27">
        <v>637.51300000000003</v>
      </c>
    </row>
    <row r="554" spans="1:2" x14ac:dyDescent="0.2">
      <c r="A554" s="184">
        <v>40369</v>
      </c>
      <c r="B554" s="27">
        <v>635.98599999999999</v>
      </c>
    </row>
    <row r="555" spans="1:2" x14ac:dyDescent="0.2">
      <c r="A555" s="184">
        <v>40370</v>
      </c>
      <c r="B555" s="27">
        <v>635.41</v>
      </c>
    </row>
    <row r="556" spans="1:2" x14ac:dyDescent="0.2">
      <c r="A556" s="184">
        <v>40371</v>
      </c>
      <c r="B556" s="27">
        <v>629.87800000000004</v>
      </c>
    </row>
    <row r="557" spans="1:2" x14ac:dyDescent="0.2">
      <c r="A557" s="184">
        <v>40372</v>
      </c>
      <c r="B557" s="27">
        <v>628.46799999999996</v>
      </c>
    </row>
    <row r="558" spans="1:2" x14ac:dyDescent="0.2">
      <c r="A558" s="184">
        <v>40373</v>
      </c>
      <c r="B558" s="27">
        <v>629.29700000000003</v>
      </c>
    </row>
    <row r="559" spans="1:2" x14ac:dyDescent="0.2">
      <c r="A559" s="184">
        <v>40376</v>
      </c>
      <c r="B559" s="27">
        <v>625.89200000000005</v>
      </c>
    </row>
    <row r="560" spans="1:2" x14ac:dyDescent="0.2">
      <c r="A560" s="184">
        <v>40377</v>
      </c>
      <c r="B560" s="27">
        <v>629.61800000000005</v>
      </c>
    </row>
    <row r="561" spans="1:2" x14ac:dyDescent="0.2">
      <c r="A561" s="184">
        <v>40378</v>
      </c>
      <c r="B561" s="27">
        <v>627.16999999999996</v>
      </c>
    </row>
    <row r="562" spans="1:2" x14ac:dyDescent="0.2">
      <c r="A562" s="184">
        <v>40379</v>
      </c>
      <c r="B562" s="27">
        <v>622.60699999999997</v>
      </c>
    </row>
    <row r="563" spans="1:2" x14ac:dyDescent="0.2">
      <c r="A563" s="184">
        <v>40380</v>
      </c>
      <c r="B563" s="27">
        <v>621.44799999999998</v>
      </c>
    </row>
    <row r="564" spans="1:2" x14ac:dyDescent="0.2">
      <c r="A564" s="184">
        <v>40383</v>
      </c>
      <c r="B564" s="27">
        <v>616.84</v>
      </c>
    </row>
    <row r="565" spans="1:2" x14ac:dyDescent="0.2">
      <c r="A565" s="184">
        <v>40384</v>
      </c>
      <c r="B565" s="27">
        <v>620.87400000000002</v>
      </c>
    </row>
    <row r="566" spans="1:2" x14ac:dyDescent="0.2">
      <c r="A566" s="184">
        <v>40385</v>
      </c>
      <c r="B566" s="27">
        <v>623.89800000000002</v>
      </c>
    </row>
    <row r="567" spans="1:2" x14ac:dyDescent="0.2">
      <c r="A567" s="184">
        <v>40386</v>
      </c>
      <c r="B567" s="27">
        <v>623.24099999999999</v>
      </c>
    </row>
    <row r="568" spans="1:2" x14ac:dyDescent="0.2">
      <c r="A568" s="184">
        <v>40387</v>
      </c>
      <c r="B568" s="27">
        <v>618.99</v>
      </c>
    </row>
    <row r="569" spans="1:2" x14ac:dyDescent="0.2">
      <c r="A569" s="184">
        <v>40390</v>
      </c>
      <c r="B569" s="27">
        <v>621.56799999999998</v>
      </c>
    </row>
    <row r="570" spans="1:2" x14ac:dyDescent="0.2">
      <c r="A570" s="184">
        <v>40391</v>
      </c>
      <c r="B570" s="27">
        <v>619.48400000000004</v>
      </c>
    </row>
    <row r="571" spans="1:2" x14ac:dyDescent="0.2">
      <c r="A571" s="184">
        <v>40392</v>
      </c>
      <c r="B571" s="27">
        <v>622.54399999999998</v>
      </c>
    </row>
    <row r="572" spans="1:2" x14ac:dyDescent="0.2">
      <c r="A572" s="184">
        <v>40393</v>
      </c>
      <c r="B572" s="27">
        <v>625.47500000000002</v>
      </c>
    </row>
    <row r="573" spans="1:2" x14ac:dyDescent="0.2">
      <c r="A573" s="184">
        <v>40394</v>
      </c>
      <c r="B573" s="27">
        <v>625.79600000000005</v>
      </c>
    </row>
    <row r="574" spans="1:2" x14ac:dyDescent="0.2">
      <c r="A574" s="184">
        <v>40397</v>
      </c>
      <c r="B574" s="27">
        <v>624.65599999999995</v>
      </c>
    </row>
    <row r="575" spans="1:2" x14ac:dyDescent="0.2">
      <c r="A575" s="184">
        <v>40398</v>
      </c>
      <c r="B575" s="27">
        <v>628.22500000000002</v>
      </c>
    </row>
    <row r="576" spans="1:2" x14ac:dyDescent="0.2">
      <c r="A576" s="184">
        <v>40399</v>
      </c>
      <c r="B576" s="27">
        <v>628.66399999999999</v>
      </c>
    </row>
    <row r="577" spans="1:2" x14ac:dyDescent="0.2">
      <c r="A577" s="184">
        <v>40400</v>
      </c>
      <c r="B577" s="27">
        <v>632.78800000000001</v>
      </c>
    </row>
    <row r="578" spans="1:2" x14ac:dyDescent="0.2">
      <c r="A578" s="184">
        <v>40401</v>
      </c>
      <c r="B578" s="27">
        <v>631.46299999999997</v>
      </c>
    </row>
    <row r="579" spans="1:2" x14ac:dyDescent="0.2">
      <c r="A579" s="184">
        <v>40404</v>
      </c>
      <c r="B579" s="27">
        <v>572.53</v>
      </c>
    </row>
    <row r="580" spans="1:2" x14ac:dyDescent="0.2">
      <c r="A580" s="184">
        <v>40405</v>
      </c>
      <c r="B580" s="27">
        <v>586.46400000000006</v>
      </c>
    </row>
    <row r="581" spans="1:2" x14ac:dyDescent="0.2">
      <c r="A581" s="184">
        <v>40406</v>
      </c>
      <c r="B581" s="27">
        <v>600.053</v>
      </c>
    </row>
    <row r="582" spans="1:2" x14ac:dyDescent="0.2">
      <c r="A582" s="184">
        <v>40407</v>
      </c>
      <c r="B582" s="27">
        <v>622.18899999999996</v>
      </c>
    </row>
    <row r="583" spans="1:2" x14ac:dyDescent="0.2">
      <c r="A583" s="184">
        <v>40408</v>
      </c>
      <c r="B583" s="27">
        <v>624.69200000000001</v>
      </c>
    </row>
    <row r="584" spans="1:2" x14ac:dyDescent="0.2">
      <c r="A584" s="184">
        <v>40411</v>
      </c>
      <c r="B584" s="27">
        <v>633.18899999999996</v>
      </c>
    </row>
    <row r="585" spans="1:2" x14ac:dyDescent="0.2">
      <c r="A585" s="184">
        <v>40412</v>
      </c>
      <c r="B585" s="27">
        <v>631.29200000000003</v>
      </c>
    </row>
    <row r="586" spans="1:2" x14ac:dyDescent="0.2">
      <c r="A586" s="184">
        <v>40413</v>
      </c>
      <c r="B586" s="27">
        <v>631.58799999999997</v>
      </c>
    </row>
    <row r="587" spans="1:2" x14ac:dyDescent="0.2">
      <c r="A587" s="184">
        <v>40414</v>
      </c>
      <c r="B587" s="27">
        <v>634.22500000000002</v>
      </c>
    </row>
    <row r="588" spans="1:2" x14ac:dyDescent="0.2">
      <c r="A588" s="184">
        <v>40415</v>
      </c>
      <c r="B588" s="27">
        <v>632.13400000000001</v>
      </c>
    </row>
    <row r="589" spans="1:2" x14ac:dyDescent="0.2">
      <c r="A589" s="184">
        <v>40418</v>
      </c>
      <c r="B589" s="27">
        <v>633.56799999999998</v>
      </c>
    </row>
    <row r="590" spans="1:2" x14ac:dyDescent="0.2">
      <c r="A590" s="184">
        <v>40419</v>
      </c>
      <c r="B590" s="27">
        <v>633.48099999999999</v>
      </c>
    </row>
    <row r="591" spans="1:2" x14ac:dyDescent="0.2">
      <c r="A591" s="184">
        <v>40420</v>
      </c>
      <c r="B591" s="27">
        <v>629.99800000000005</v>
      </c>
    </row>
    <row r="592" spans="1:2" x14ac:dyDescent="0.2">
      <c r="A592" s="184">
        <v>40421</v>
      </c>
      <c r="B592" s="27">
        <v>629.55899999999997</v>
      </c>
    </row>
    <row r="593" spans="1:2" x14ac:dyDescent="0.2">
      <c r="A593" s="184">
        <v>40422</v>
      </c>
      <c r="B593" s="27">
        <v>630.70699999999999</v>
      </c>
    </row>
    <row r="594" spans="1:2" x14ac:dyDescent="0.2">
      <c r="A594" s="184">
        <v>40425</v>
      </c>
      <c r="B594" s="27">
        <v>626.976</v>
      </c>
    </row>
    <row r="595" spans="1:2" x14ac:dyDescent="0.2">
      <c r="A595" s="184">
        <v>40426</v>
      </c>
      <c r="B595" s="27">
        <v>622.83399999999995</v>
      </c>
    </row>
    <row r="596" spans="1:2" x14ac:dyDescent="0.2">
      <c r="A596" s="184">
        <v>40427</v>
      </c>
      <c r="B596" s="27">
        <v>624.553</v>
      </c>
    </row>
    <row r="597" spans="1:2" x14ac:dyDescent="0.2">
      <c r="A597" s="184">
        <v>40428</v>
      </c>
      <c r="B597" s="27">
        <v>624.62900000000002</v>
      </c>
    </row>
    <row r="598" spans="1:2" x14ac:dyDescent="0.2">
      <c r="A598" s="184">
        <v>40429</v>
      </c>
      <c r="B598" s="27">
        <v>627.48500000000001</v>
      </c>
    </row>
    <row r="599" spans="1:2" x14ac:dyDescent="0.2">
      <c r="A599" s="184">
        <v>40432</v>
      </c>
      <c r="B599" s="27">
        <v>626.80600000000004</v>
      </c>
    </row>
    <row r="600" spans="1:2" x14ac:dyDescent="0.2">
      <c r="A600" s="184">
        <v>40433</v>
      </c>
      <c r="B600" s="27">
        <v>626.21699999999998</v>
      </c>
    </row>
    <row r="601" spans="1:2" x14ac:dyDescent="0.2">
      <c r="A601" s="184">
        <v>40434</v>
      </c>
      <c r="B601" s="27">
        <v>625.053</v>
      </c>
    </row>
    <row r="602" spans="1:2" x14ac:dyDescent="0.2">
      <c r="A602" s="184">
        <v>40435</v>
      </c>
      <c r="B602" s="27">
        <v>621.53700000000003</v>
      </c>
    </row>
    <row r="603" spans="1:2" x14ac:dyDescent="0.2">
      <c r="A603" s="184">
        <v>40436</v>
      </c>
      <c r="B603" s="27">
        <v>618.12400000000002</v>
      </c>
    </row>
    <row r="604" spans="1:2" x14ac:dyDescent="0.2">
      <c r="A604" s="184">
        <v>40439</v>
      </c>
      <c r="B604" s="27">
        <v>618.24300000000005</v>
      </c>
    </row>
    <row r="605" spans="1:2" x14ac:dyDescent="0.2">
      <c r="A605" s="184">
        <v>40440</v>
      </c>
      <c r="B605" s="27">
        <v>619.03800000000001</v>
      </c>
    </row>
    <row r="606" spans="1:2" x14ac:dyDescent="0.2">
      <c r="A606" s="184">
        <v>40441</v>
      </c>
      <c r="B606" s="27">
        <v>622.70299999999997</v>
      </c>
    </row>
    <row r="607" spans="1:2" x14ac:dyDescent="0.2">
      <c r="A607" s="184">
        <v>40442</v>
      </c>
      <c r="B607" s="27">
        <v>618.52800000000002</v>
      </c>
    </row>
    <row r="608" spans="1:2" x14ac:dyDescent="0.2">
      <c r="A608" s="184">
        <v>40443</v>
      </c>
      <c r="B608" s="27">
        <v>615.20299999999997</v>
      </c>
    </row>
    <row r="609" spans="1:2" x14ac:dyDescent="0.2">
      <c r="A609" s="184">
        <v>40446</v>
      </c>
      <c r="B609" s="27">
        <v>615.78200000000004</v>
      </c>
    </row>
    <row r="610" spans="1:2" x14ac:dyDescent="0.2">
      <c r="A610" s="184">
        <v>40447</v>
      </c>
      <c r="B610" s="27">
        <v>616.13599999999997</v>
      </c>
    </row>
    <row r="611" spans="1:2" x14ac:dyDescent="0.2">
      <c r="A611" s="184">
        <v>40448</v>
      </c>
      <c r="B611" s="27">
        <v>614.09500000000003</v>
      </c>
    </row>
    <row r="612" spans="1:2" x14ac:dyDescent="0.2">
      <c r="A612" s="184">
        <v>40450</v>
      </c>
      <c r="B612" s="27">
        <v>613.45299999999997</v>
      </c>
    </row>
    <row r="613" spans="1:2" x14ac:dyDescent="0.2">
      <c r="A613" s="184">
        <v>40453</v>
      </c>
      <c r="B613" s="27">
        <v>610.72500000000002</v>
      </c>
    </row>
    <row r="614" spans="1:2" x14ac:dyDescent="0.2">
      <c r="A614" s="184">
        <v>40454</v>
      </c>
      <c r="B614" s="27">
        <v>606.55200000000002</v>
      </c>
    </row>
    <row r="615" spans="1:2" x14ac:dyDescent="0.2">
      <c r="A615" s="184">
        <v>40455</v>
      </c>
      <c r="B615" s="27">
        <v>603.99</v>
      </c>
    </row>
    <row r="616" spans="1:2" x14ac:dyDescent="0.2">
      <c r="A616" s="184">
        <v>40456</v>
      </c>
      <c r="B616" s="27">
        <v>598.61800000000005</v>
      </c>
    </row>
    <row r="617" spans="1:2" x14ac:dyDescent="0.2">
      <c r="A617" s="184">
        <v>40457</v>
      </c>
      <c r="B617" s="27">
        <v>601.91899999999998</v>
      </c>
    </row>
    <row r="618" spans="1:2" x14ac:dyDescent="0.2">
      <c r="A618" s="184">
        <v>40460</v>
      </c>
      <c r="B618" s="27">
        <v>601.75599999999997</v>
      </c>
    </row>
    <row r="619" spans="1:2" x14ac:dyDescent="0.2">
      <c r="A619" s="184">
        <v>40461</v>
      </c>
      <c r="B619" s="27">
        <v>606.84799999999996</v>
      </c>
    </row>
    <row r="620" spans="1:2" x14ac:dyDescent="0.2">
      <c r="A620" s="184">
        <v>40462</v>
      </c>
      <c r="B620" s="27">
        <v>603.82399999999996</v>
      </c>
    </row>
    <row r="621" spans="1:2" x14ac:dyDescent="0.2">
      <c r="A621" s="184">
        <v>40463</v>
      </c>
      <c r="B621" s="27">
        <v>597.91700000000003</v>
      </c>
    </row>
    <row r="622" spans="1:2" x14ac:dyDescent="0.2">
      <c r="A622" s="184">
        <v>40464</v>
      </c>
      <c r="B622" s="27">
        <v>597.447</v>
      </c>
    </row>
    <row r="623" spans="1:2" x14ac:dyDescent="0.2">
      <c r="A623" s="184">
        <v>40467</v>
      </c>
      <c r="B623" s="27">
        <v>600.13</v>
      </c>
    </row>
    <row r="624" spans="1:2" x14ac:dyDescent="0.2">
      <c r="A624" s="184">
        <v>40468</v>
      </c>
      <c r="B624" s="27">
        <v>602.91399999999999</v>
      </c>
    </row>
    <row r="625" spans="1:2" x14ac:dyDescent="0.2">
      <c r="A625" s="184">
        <v>40469</v>
      </c>
      <c r="B625" s="27">
        <v>606.86599999999999</v>
      </c>
    </row>
    <row r="626" spans="1:2" x14ac:dyDescent="0.2">
      <c r="A626" s="184">
        <v>40470</v>
      </c>
      <c r="B626" s="27">
        <v>605.875</v>
      </c>
    </row>
    <row r="627" spans="1:2" x14ac:dyDescent="0.2">
      <c r="A627" s="184">
        <v>40471</v>
      </c>
      <c r="B627" s="27">
        <v>602.20799999999997</v>
      </c>
    </row>
    <row r="628" spans="1:2" x14ac:dyDescent="0.2">
      <c r="A628" s="184">
        <v>40474</v>
      </c>
      <c r="B628" s="27">
        <v>601.01900000000001</v>
      </c>
    </row>
    <row r="629" spans="1:2" x14ac:dyDescent="0.2">
      <c r="A629" s="184">
        <v>40475</v>
      </c>
      <c r="B629" s="27">
        <v>606.91800000000001</v>
      </c>
    </row>
    <row r="630" spans="1:2" x14ac:dyDescent="0.2">
      <c r="A630" s="184">
        <v>40476</v>
      </c>
      <c r="B630" s="27">
        <v>608.35799999999995</v>
      </c>
    </row>
    <row r="631" spans="1:2" x14ac:dyDescent="0.2">
      <c r="A631" s="184">
        <v>40477</v>
      </c>
      <c r="B631" s="27">
        <v>605.39599999999996</v>
      </c>
    </row>
    <row r="632" spans="1:2" x14ac:dyDescent="0.2">
      <c r="A632" s="184">
        <v>40478</v>
      </c>
      <c r="B632" s="27">
        <v>602.28200000000004</v>
      </c>
    </row>
    <row r="633" spans="1:2" x14ac:dyDescent="0.2">
      <c r="A633" s="184">
        <v>40481</v>
      </c>
      <c r="B633" s="27">
        <v>602.16099999999994</v>
      </c>
    </row>
    <row r="634" spans="1:2" x14ac:dyDescent="0.2">
      <c r="A634" s="184">
        <v>40482</v>
      </c>
      <c r="B634" s="27">
        <v>604.62800000000004</v>
      </c>
    </row>
    <row r="635" spans="1:2" x14ac:dyDescent="0.2">
      <c r="A635" s="184">
        <v>40483</v>
      </c>
      <c r="B635" s="27">
        <v>603.85900000000004</v>
      </c>
    </row>
    <row r="636" spans="1:2" x14ac:dyDescent="0.2">
      <c r="A636" s="184">
        <v>40484</v>
      </c>
      <c r="B636" s="27">
        <v>603.57500000000005</v>
      </c>
    </row>
    <row r="637" spans="1:2" x14ac:dyDescent="0.2">
      <c r="A637" s="184">
        <v>40485</v>
      </c>
      <c r="B637" s="27">
        <v>610.85699999999997</v>
      </c>
    </row>
    <row r="638" spans="1:2" x14ac:dyDescent="0.2">
      <c r="A638" s="184">
        <v>40488</v>
      </c>
      <c r="B638" s="27">
        <v>613.65</v>
      </c>
    </row>
    <row r="639" spans="1:2" x14ac:dyDescent="0.2">
      <c r="A639" s="184">
        <v>40489</v>
      </c>
      <c r="B639" s="27">
        <v>616.56700000000001</v>
      </c>
    </row>
    <row r="640" spans="1:2" x14ac:dyDescent="0.2">
      <c r="A640" s="184">
        <v>40490</v>
      </c>
      <c r="B640" s="27">
        <v>615.77</v>
      </c>
    </row>
    <row r="641" spans="1:2" x14ac:dyDescent="0.2">
      <c r="A641" s="184">
        <v>40491</v>
      </c>
      <c r="B641" s="27">
        <v>614.84699999999998</v>
      </c>
    </row>
    <row r="642" spans="1:2" x14ac:dyDescent="0.2">
      <c r="A642" s="184">
        <v>40492</v>
      </c>
      <c r="B642" s="27">
        <v>618.39</v>
      </c>
    </row>
    <row r="643" spans="1:2" x14ac:dyDescent="0.2">
      <c r="A643" s="184">
        <v>40495</v>
      </c>
      <c r="B643" s="27">
        <v>610.77099999999996</v>
      </c>
    </row>
    <row r="644" spans="1:2" x14ac:dyDescent="0.2">
      <c r="A644" s="184">
        <v>40496</v>
      </c>
      <c r="B644" s="27">
        <v>610.91399999999999</v>
      </c>
    </row>
    <row r="645" spans="1:2" x14ac:dyDescent="0.2">
      <c r="A645" s="184">
        <v>40498</v>
      </c>
      <c r="B645" s="27">
        <v>609.09699999999998</v>
      </c>
    </row>
    <row r="646" spans="1:2" x14ac:dyDescent="0.2">
      <c r="A646" s="184">
        <v>40499</v>
      </c>
      <c r="B646" s="27">
        <v>610.79700000000003</v>
      </c>
    </row>
    <row r="647" spans="1:2" x14ac:dyDescent="0.2">
      <c r="A647" s="184">
        <v>40502</v>
      </c>
      <c r="B647" s="27">
        <v>606.04399999999998</v>
      </c>
    </row>
    <row r="648" spans="1:2" x14ac:dyDescent="0.2">
      <c r="A648" s="184">
        <v>40503</v>
      </c>
      <c r="B648" s="27">
        <v>608.65300000000002</v>
      </c>
    </row>
    <row r="649" spans="1:2" x14ac:dyDescent="0.2">
      <c r="A649" s="184">
        <v>40504</v>
      </c>
      <c r="B649" s="27">
        <v>605.65200000000004</v>
      </c>
    </row>
    <row r="650" spans="1:2" x14ac:dyDescent="0.2">
      <c r="A650" s="184">
        <v>40505</v>
      </c>
      <c r="B650" s="27">
        <v>603.58399999999995</v>
      </c>
    </row>
    <row r="651" spans="1:2" x14ac:dyDescent="0.2">
      <c r="A651" s="184">
        <v>40506</v>
      </c>
      <c r="B651" s="27">
        <v>596.82299999999998</v>
      </c>
    </row>
    <row r="652" spans="1:2" x14ac:dyDescent="0.2">
      <c r="A652" s="184">
        <v>40509</v>
      </c>
      <c r="B652" s="27">
        <v>588.35900000000004</v>
      </c>
    </row>
    <row r="653" spans="1:2" x14ac:dyDescent="0.2">
      <c r="A653" s="184">
        <v>40510</v>
      </c>
      <c r="B653" s="27">
        <v>589.601</v>
      </c>
    </row>
    <row r="654" spans="1:2" x14ac:dyDescent="0.2">
      <c r="A654" s="184">
        <v>40511</v>
      </c>
      <c r="B654" s="27">
        <v>594.57299999999998</v>
      </c>
    </row>
    <row r="655" spans="1:2" x14ac:dyDescent="0.2">
      <c r="A655" s="184">
        <v>40512</v>
      </c>
      <c r="B655" s="27">
        <v>590.57100000000003</v>
      </c>
    </row>
    <row r="656" spans="1:2" x14ac:dyDescent="0.2">
      <c r="A656" s="184">
        <v>40513</v>
      </c>
      <c r="B656" s="27">
        <v>591.88699999999994</v>
      </c>
    </row>
    <row r="657" spans="1:2" x14ac:dyDescent="0.2">
      <c r="A657" s="184">
        <v>40516</v>
      </c>
      <c r="B657" s="27">
        <v>592.08000000000004</v>
      </c>
    </row>
    <row r="658" spans="1:2" x14ac:dyDescent="0.2">
      <c r="A658" s="184">
        <v>40517</v>
      </c>
      <c r="B658" s="27">
        <v>587.25599999999997</v>
      </c>
    </row>
    <row r="659" spans="1:2" x14ac:dyDescent="0.2">
      <c r="A659" s="184">
        <v>40518</v>
      </c>
      <c r="B659" s="27">
        <v>582.447</v>
      </c>
    </row>
    <row r="660" spans="1:2" x14ac:dyDescent="0.2">
      <c r="A660" s="184">
        <v>40519</v>
      </c>
      <c r="B660" s="27">
        <v>583.24300000000005</v>
      </c>
    </row>
    <row r="661" spans="1:2" x14ac:dyDescent="0.2">
      <c r="A661" s="184">
        <v>40520</v>
      </c>
      <c r="B661" s="27">
        <v>587.28499999999997</v>
      </c>
    </row>
    <row r="662" spans="1:2" x14ac:dyDescent="0.2">
      <c r="A662" s="184">
        <v>40523</v>
      </c>
      <c r="B662" s="27">
        <v>585.99099999999999</v>
      </c>
    </row>
    <row r="663" spans="1:2" x14ac:dyDescent="0.2">
      <c r="A663" s="184">
        <v>40524</v>
      </c>
      <c r="B663" s="27">
        <v>586.67399999999998</v>
      </c>
    </row>
    <row r="664" spans="1:2" x14ac:dyDescent="0.2">
      <c r="A664" s="184">
        <v>40525</v>
      </c>
      <c r="B664" s="27">
        <v>590.86099999999999</v>
      </c>
    </row>
    <row r="665" spans="1:2" x14ac:dyDescent="0.2">
      <c r="A665" s="184">
        <v>40526</v>
      </c>
      <c r="B665" s="27">
        <v>588.49599999999998</v>
      </c>
    </row>
    <row r="666" spans="1:2" x14ac:dyDescent="0.2">
      <c r="A666" s="184">
        <v>40527</v>
      </c>
      <c r="B666" s="27">
        <v>583.36099999999999</v>
      </c>
    </row>
    <row r="667" spans="1:2" x14ac:dyDescent="0.2">
      <c r="A667" s="184">
        <v>40530</v>
      </c>
      <c r="B667" s="27">
        <v>581.90099999999995</v>
      </c>
    </row>
    <row r="668" spans="1:2" x14ac:dyDescent="0.2">
      <c r="A668" s="184">
        <v>40534</v>
      </c>
      <c r="B668" s="27">
        <v>590.51599999999996</v>
      </c>
    </row>
    <row r="669" spans="1:2" x14ac:dyDescent="0.2">
      <c r="A669" s="184">
        <v>40537</v>
      </c>
      <c r="B669" s="27">
        <v>594.03300000000002</v>
      </c>
    </row>
    <row r="670" spans="1:2" x14ac:dyDescent="0.2">
      <c r="A670" s="184">
        <v>40540</v>
      </c>
      <c r="B670" s="27">
        <v>603.34299999999996</v>
      </c>
    </row>
    <row r="671" spans="1:2" x14ac:dyDescent="0.2">
      <c r="A671" s="184">
        <v>40541</v>
      </c>
      <c r="B671" s="27">
        <v>604.202</v>
      </c>
    </row>
    <row r="672" spans="1:2" x14ac:dyDescent="0.2">
      <c r="A672" s="184">
        <v>40544</v>
      </c>
      <c r="B672" s="27">
        <v>603.69299999999998</v>
      </c>
    </row>
    <row r="673" spans="1:2" x14ac:dyDescent="0.2">
      <c r="A673" s="184">
        <v>40545</v>
      </c>
      <c r="B673" s="27">
        <v>600.65700000000004</v>
      </c>
    </row>
    <row r="674" spans="1:2" x14ac:dyDescent="0.2">
      <c r="A674" s="184">
        <v>40546</v>
      </c>
      <c r="B674" s="27">
        <v>595.89</v>
      </c>
    </row>
    <row r="675" spans="1:2" x14ac:dyDescent="0.2">
      <c r="A675" s="184">
        <v>40547</v>
      </c>
      <c r="B675" s="27">
        <v>597.33799999999997</v>
      </c>
    </row>
    <row r="676" spans="1:2" x14ac:dyDescent="0.2">
      <c r="A676" s="184">
        <v>40548</v>
      </c>
      <c r="B676" s="27">
        <v>603.21500000000003</v>
      </c>
    </row>
    <row r="677" spans="1:2" x14ac:dyDescent="0.2">
      <c r="A677" s="184">
        <v>40551</v>
      </c>
      <c r="B677" s="27">
        <v>607.78099999999995</v>
      </c>
    </row>
    <row r="678" spans="1:2" x14ac:dyDescent="0.2">
      <c r="A678" s="184">
        <v>40552</v>
      </c>
      <c r="B678" s="27">
        <v>607.78899999999999</v>
      </c>
    </row>
    <row r="679" spans="1:2" x14ac:dyDescent="0.2">
      <c r="A679" s="184">
        <v>40553</v>
      </c>
      <c r="B679" s="27">
        <v>618.64800000000002</v>
      </c>
    </row>
    <row r="680" spans="1:2" x14ac:dyDescent="0.2">
      <c r="A680" s="184">
        <v>40554</v>
      </c>
      <c r="B680" s="27">
        <v>621.16399999999999</v>
      </c>
    </row>
    <row r="681" spans="1:2" x14ac:dyDescent="0.2">
      <c r="A681" s="184">
        <v>40555</v>
      </c>
      <c r="B681" s="27">
        <v>623.27</v>
      </c>
    </row>
    <row r="682" spans="1:2" x14ac:dyDescent="0.2">
      <c r="A682" s="184">
        <v>40558</v>
      </c>
      <c r="B682" s="27">
        <v>622.149</v>
      </c>
    </row>
    <row r="683" spans="1:2" x14ac:dyDescent="0.2">
      <c r="A683" s="184">
        <v>40559</v>
      </c>
      <c r="B683" s="27">
        <v>630.27300000000002</v>
      </c>
    </row>
    <row r="684" spans="1:2" x14ac:dyDescent="0.2">
      <c r="A684" s="184">
        <v>40560</v>
      </c>
      <c r="B684" s="27">
        <v>628.57000000000005</v>
      </c>
    </row>
    <row r="685" spans="1:2" x14ac:dyDescent="0.2">
      <c r="A685" s="184">
        <v>40561</v>
      </c>
      <c r="B685" s="27">
        <v>625.53300000000002</v>
      </c>
    </row>
    <row r="686" spans="1:2" x14ac:dyDescent="0.2">
      <c r="A686" s="184">
        <v>40562</v>
      </c>
      <c r="B686" s="27">
        <v>622.80700000000002</v>
      </c>
    </row>
    <row r="687" spans="1:2" x14ac:dyDescent="0.2">
      <c r="A687" s="184">
        <v>40565</v>
      </c>
      <c r="B687" s="27">
        <v>628.01499999999999</v>
      </c>
    </row>
    <row r="688" spans="1:2" x14ac:dyDescent="0.2">
      <c r="A688" s="184">
        <v>40566</v>
      </c>
      <c r="B688" s="27">
        <v>626.37900000000002</v>
      </c>
    </row>
    <row r="689" spans="1:2" x14ac:dyDescent="0.2">
      <c r="A689" s="184">
        <v>40567</v>
      </c>
      <c r="B689" s="27">
        <v>624.81899999999996</v>
      </c>
    </row>
    <row r="690" spans="1:2" x14ac:dyDescent="0.2">
      <c r="A690" s="184">
        <v>40568</v>
      </c>
      <c r="B690" s="27">
        <v>623.61699999999996</v>
      </c>
    </row>
    <row r="691" spans="1:2" x14ac:dyDescent="0.2">
      <c r="A691" s="184">
        <v>40569</v>
      </c>
      <c r="B691" s="27">
        <v>626.99699999999996</v>
      </c>
    </row>
    <row r="692" spans="1:2" x14ac:dyDescent="0.2">
      <c r="A692" s="184">
        <v>40572</v>
      </c>
      <c r="B692" s="27">
        <v>631.67100000000005</v>
      </c>
    </row>
    <row r="693" spans="1:2" x14ac:dyDescent="0.2">
      <c r="A693" s="184">
        <v>40573</v>
      </c>
      <c r="B693" s="27">
        <v>628.48400000000004</v>
      </c>
    </row>
    <row r="694" spans="1:2" x14ac:dyDescent="0.2">
      <c r="A694" s="184">
        <v>40574</v>
      </c>
      <c r="B694" s="27">
        <v>631.38099999999997</v>
      </c>
    </row>
    <row r="695" spans="1:2" x14ac:dyDescent="0.2">
      <c r="A695" s="184">
        <v>40575</v>
      </c>
      <c r="B695" s="27">
        <v>633.38499999999999</v>
      </c>
    </row>
    <row r="696" spans="1:2" x14ac:dyDescent="0.2">
      <c r="A696" s="184">
        <v>40576</v>
      </c>
      <c r="B696" s="27">
        <v>632.351</v>
      </c>
    </row>
    <row r="697" spans="1:2" x14ac:dyDescent="0.2">
      <c r="A697" s="184">
        <v>40579</v>
      </c>
      <c r="B697" s="27">
        <v>631.58500000000004</v>
      </c>
    </row>
    <row r="698" spans="1:2" x14ac:dyDescent="0.2">
      <c r="A698" s="184">
        <v>40580</v>
      </c>
      <c r="B698" s="27">
        <v>633.25699999999995</v>
      </c>
    </row>
    <row r="699" spans="1:2" x14ac:dyDescent="0.2">
      <c r="A699" s="184">
        <v>40581</v>
      </c>
      <c r="B699" s="27">
        <v>629.58699999999999</v>
      </c>
    </row>
    <row r="700" spans="1:2" x14ac:dyDescent="0.2">
      <c r="A700" s="184">
        <v>40582</v>
      </c>
      <c r="B700" s="27">
        <v>631.83299999999997</v>
      </c>
    </row>
    <row r="701" spans="1:2" x14ac:dyDescent="0.2">
      <c r="A701" s="184">
        <v>40583</v>
      </c>
      <c r="B701" s="27">
        <v>631.625</v>
      </c>
    </row>
    <row r="702" spans="1:2" x14ac:dyDescent="0.2">
      <c r="A702" s="184">
        <v>40586</v>
      </c>
      <c r="B702" s="27">
        <v>631.21600000000001</v>
      </c>
    </row>
    <row r="703" spans="1:2" x14ac:dyDescent="0.2">
      <c r="A703" s="184">
        <v>40587</v>
      </c>
      <c r="B703" s="27">
        <v>635.33399999999995</v>
      </c>
    </row>
    <row r="704" spans="1:2" x14ac:dyDescent="0.2">
      <c r="A704" s="184">
        <v>40588</v>
      </c>
      <c r="B704" s="27">
        <v>633.34699999999998</v>
      </c>
    </row>
    <row r="705" spans="1:2" x14ac:dyDescent="0.2">
      <c r="A705" s="184">
        <v>40589</v>
      </c>
      <c r="B705" s="27">
        <v>637.04300000000001</v>
      </c>
    </row>
    <row r="706" spans="1:2" x14ac:dyDescent="0.2">
      <c r="A706" s="184">
        <v>40590</v>
      </c>
      <c r="B706" s="27">
        <v>639.44200000000001</v>
      </c>
    </row>
    <row r="707" spans="1:2" x14ac:dyDescent="0.2">
      <c r="A707" s="184">
        <v>40593</v>
      </c>
      <c r="B707" s="27">
        <v>643.51499999999999</v>
      </c>
    </row>
    <row r="708" spans="1:2" x14ac:dyDescent="0.2">
      <c r="A708" s="184">
        <v>40594</v>
      </c>
      <c r="B708" s="27">
        <v>643.03800000000001</v>
      </c>
    </row>
    <row r="709" spans="1:2" x14ac:dyDescent="0.2">
      <c r="A709" s="184">
        <v>40595</v>
      </c>
      <c r="B709" s="27">
        <v>644.99699999999996</v>
      </c>
    </row>
    <row r="710" spans="1:2" x14ac:dyDescent="0.2">
      <c r="A710" s="184">
        <v>40596</v>
      </c>
      <c r="B710" s="27">
        <v>648.71699999999998</v>
      </c>
    </row>
    <row r="711" spans="1:2" x14ac:dyDescent="0.2">
      <c r="A711" s="184">
        <v>40597</v>
      </c>
      <c r="B711" s="27">
        <v>649.83199999999999</v>
      </c>
    </row>
    <row r="712" spans="1:2" x14ac:dyDescent="0.2">
      <c r="A712" s="184">
        <v>40600</v>
      </c>
      <c r="B712" s="27">
        <v>649.23699999999997</v>
      </c>
    </row>
    <row r="713" spans="1:2" x14ac:dyDescent="0.2">
      <c r="A713" s="184">
        <v>40601</v>
      </c>
      <c r="B713" s="27">
        <v>654.59799999999996</v>
      </c>
    </row>
    <row r="714" spans="1:2" x14ac:dyDescent="0.2">
      <c r="A714" s="184">
        <v>40602</v>
      </c>
      <c r="B714" s="27">
        <v>654.375</v>
      </c>
    </row>
    <row r="715" spans="1:2" x14ac:dyDescent="0.2">
      <c r="A715" s="184">
        <v>40603</v>
      </c>
      <c r="B715" s="27">
        <v>653.89200000000005</v>
      </c>
    </row>
    <row r="716" spans="1:2" x14ac:dyDescent="0.2">
      <c r="A716" s="184">
        <v>40604</v>
      </c>
      <c r="B716" s="27">
        <v>651.68299999999999</v>
      </c>
    </row>
    <row r="717" spans="1:2" x14ac:dyDescent="0.2">
      <c r="A717" s="184">
        <v>40607</v>
      </c>
      <c r="B717" s="27">
        <v>650.42399999999998</v>
      </c>
    </row>
    <row r="718" spans="1:2" x14ac:dyDescent="0.2">
      <c r="A718" s="184">
        <v>40608</v>
      </c>
      <c r="B718" s="27">
        <v>651.36099999999999</v>
      </c>
    </row>
    <row r="719" spans="1:2" x14ac:dyDescent="0.2">
      <c r="A719" s="184">
        <v>40609</v>
      </c>
      <c r="B719" s="27">
        <v>648.89</v>
      </c>
    </row>
    <row r="720" spans="1:2" x14ac:dyDescent="0.2">
      <c r="A720" s="184">
        <v>40610</v>
      </c>
      <c r="B720" s="27">
        <v>645.42600000000004</v>
      </c>
    </row>
    <row r="721" spans="1:2" x14ac:dyDescent="0.2">
      <c r="A721" s="184">
        <v>40611</v>
      </c>
      <c r="B721" s="27">
        <v>646.04200000000003</v>
      </c>
    </row>
    <row r="722" spans="1:2" x14ac:dyDescent="0.2">
      <c r="A722" s="184">
        <v>40614</v>
      </c>
      <c r="B722" s="27">
        <v>643.01</v>
      </c>
    </row>
    <row r="723" spans="1:2" x14ac:dyDescent="0.2">
      <c r="A723" s="184">
        <v>40615</v>
      </c>
      <c r="B723" s="27">
        <v>644.36500000000001</v>
      </c>
    </row>
    <row r="724" spans="1:2" x14ac:dyDescent="0.2">
      <c r="A724" s="184">
        <v>40616</v>
      </c>
      <c r="B724" s="27">
        <v>646.21299999999997</v>
      </c>
    </row>
    <row r="725" spans="1:2" x14ac:dyDescent="0.2">
      <c r="A725" s="184">
        <v>40617</v>
      </c>
      <c r="B725" s="27">
        <v>643.55499999999995</v>
      </c>
    </row>
    <row r="726" spans="1:2" x14ac:dyDescent="0.2">
      <c r="A726" s="184">
        <v>40618</v>
      </c>
      <c r="B726" s="27">
        <v>646.79499999999996</v>
      </c>
    </row>
    <row r="727" spans="1:2" x14ac:dyDescent="0.2">
      <c r="A727" s="184">
        <v>40621</v>
      </c>
      <c r="B727" s="27">
        <v>642.875</v>
      </c>
    </row>
    <row r="728" spans="1:2" x14ac:dyDescent="0.2">
      <c r="A728" s="184">
        <v>40622</v>
      </c>
      <c r="B728" s="27">
        <v>639.13499999999999</v>
      </c>
    </row>
    <row r="729" spans="1:2" x14ac:dyDescent="0.2">
      <c r="A729" s="184">
        <v>40623</v>
      </c>
      <c r="B729" s="27">
        <v>641.94200000000001</v>
      </c>
    </row>
    <row r="730" spans="1:2" x14ac:dyDescent="0.2">
      <c r="A730" s="184">
        <v>40624</v>
      </c>
      <c r="B730" s="27">
        <v>641.88499999999999</v>
      </c>
    </row>
    <row r="731" spans="1:2" x14ac:dyDescent="0.2">
      <c r="A731" s="184">
        <v>40625</v>
      </c>
      <c r="B731" s="27">
        <v>640.19399999999996</v>
      </c>
    </row>
    <row r="732" spans="1:2" x14ac:dyDescent="0.2">
      <c r="A732" s="184">
        <v>40628</v>
      </c>
      <c r="B732" s="27">
        <v>638.53399999999999</v>
      </c>
    </row>
    <row r="733" spans="1:2" x14ac:dyDescent="0.2">
      <c r="A733" s="184">
        <v>40629</v>
      </c>
      <c r="B733" s="27">
        <v>642.22400000000005</v>
      </c>
    </row>
    <row r="734" spans="1:2" x14ac:dyDescent="0.2">
      <c r="A734" s="184">
        <v>40630</v>
      </c>
      <c r="B734" s="27">
        <v>641.46900000000005</v>
      </c>
    </row>
    <row r="735" spans="1:2" x14ac:dyDescent="0.2">
      <c r="A735" s="184">
        <v>40631</v>
      </c>
      <c r="B735" s="27">
        <v>643.08900000000006</v>
      </c>
    </row>
    <row r="736" spans="1:2" x14ac:dyDescent="0.2">
      <c r="A736" s="184">
        <v>40632</v>
      </c>
      <c r="B736" s="27">
        <v>644.21</v>
      </c>
    </row>
    <row r="737" spans="1:2" x14ac:dyDescent="0.2">
      <c r="A737" s="184">
        <v>40635</v>
      </c>
      <c r="B737" s="27">
        <v>647.02700000000004</v>
      </c>
    </row>
    <row r="738" spans="1:2" x14ac:dyDescent="0.2">
      <c r="A738" s="184">
        <v>40636</v>
      </c>
      <c r="B738" s="27">
        <v>651.125</v>
      </c>
    </row>
    <row r="739" spans="1:2" x14ac:dyDescent="0.2">
      <c r="A739" s="184">
        <v>40637</v>
      </c>
      <c r="B739" s="27">
        <v>643.452</v>
      </c>
    </row>
    <row r="740" spans="1:2" x14ac:dyDescent="0.2">
      <c r="A740" s="184">
        <v>40638</v>
      </c>
      <c r="B740" s="27">
        <v>640.77</v>
      </c>
    </row>
    <row r="741" spans="1:2" x14ac:dyDescent="0.2">
      <c r="A741" s="184">
        <v>40639</v>
      </c>
      <c r="B741" s="27">
        <v>646.88599999999997</v>
      </c>
    </row>
    <row r="742" spans="1:2" x14ac:dyDescent="0.2">
      <c r="A742" s="184">
        <v>40642</v>
      </c>
      <c r="B742" s="27">
        <v>647.23500000000001</v>
      </c>
    </row>
    <row r="743" spans="1:2" x14ac:dyDescent="0.2">
      <c r="A743" s="184">
        <v>40643</v>
      </c>
      <c r="B743" s="27">
        <v>647.20600000000002</v>
      </c>
    </row>
    <row r="744" spans="1:2" x14ac:dyDescent="0.2">
      <c r="A744" s="184">
        <v>40644</v>
      </c>
      <c r="B744" s="27">
        <v>648.85699999999997</v>
      </c>
    </row>
    <row r="745" spans="1:2" x14ac:dyDescent="0.2">
      <c r="A745" s="184">
        <v>40645</v>
      </c>
      <c r="B745" s="27">
        <v>650.73599999999999</v>
      </c>
    </row>
    <row r="746" spans="1:2" x14ac:dyDescent="0.2">
      <c r="A746" s="184">
        <v>40650</v>
      </c>
      <c r="B746" s="27">
        <v>651.16800000000001</v>
      </c>
    </row>
    <row r="747" spans="1:2" x14ac:dyDescent="0.2">
      <c r="A747" s="184">
        <v>40651</v>
      </c>
      <c r="B747" s="27">
        <v>652.90599999999995</v>
      </c>
    </row>
    <row r="748" spans="1:2" x14ac:dyDescent="0.2">
      <c r="A748" s="184">
        <v>40652</v>
      </c>
      <c r="B748" s="27">
        <v>653.56200000000001</v>
      </c>
    </row>
    <row r="749" spans="1:2" x14ac:dyDescent="0.2">
      <c r="A749" s="184">
        <v>40653</v>
      </c>
      <c r="B749" s="27">
        <v>650.42600000000004</v>
      </c>
    </row>
    <row r="750" spans="1:2" x14ac:dyDescent="0.2">
      <c r="A750" s="184">
        <v>40656</v>
      </c>
      <c r="B750" s="27">
        <v>648.48800000000006</v>
      </c>
    </row>
    <row r="751" spans="1:2" x14ac:dyDescent="0.2">
      <c r="A751" s="184">
        <v>40657</v>
      </c>
      <c r="B751" s="27">
        <v>646.56600000000003</v>
      </c>
    </row>
    <row r="752" spans="1:2" x14ac:dyDescent="0.2">
      <c r="A752" s="184">
        <v>40658</v>
      </c>
      <c r="B752" s="27">
        <v>644.67600000000004</v>
      </c>
    </row>
    <row r="753" spans="1:2" x14ac:dyDescent="0.2">
      <c r="A753" s="184">
        <v>40659</v>
      </c>
      <c r="B753" s="27">
        <v>643.95100000000002</v>
      </c>
    </row>
    <row r="754" spans="1:2" x14ac:dyDescent="0.2">
      <c r="A754" s="184">
        <v>40663</v>
      </c>
      <c r="B754" s="27">
        <v>643.76499999999999</v>
      </c>
    </row>
    <row r="755" spans="1:2" x14ac:dyDescent="0.2">
      <c r="A755" s="184">
        <v>40664</v>
      </c>
      <c r="B755" s="27">
        <v>642.94100000000003</v>
      </c>
    </row>
    <row r="756" spans="1:2" x14ac:dyDescent="0.2">
      <c r="A756" s="184">
        <v>40665</v>
      </c>
      <c r="B756" s="27">
        <v>648.16399999999999</v>
      </c>
    </row>
    <row r="757" spans="1:2" x14ac:dyDescent="0.2">
      <c r="A757" s="184">
        <v>40666</v>
      </c>
      <c r="B757" s="27">
        <v>649.64800000000002</v>
      </c>
    </row>
    <row r="758" spans="1:2" x14ac:dyDescent="0.2">
      <c r="A758" s="184">
        <v>40667</v>
      </c>
      <c r="B758" s="27">
        <v>649.46100000000001</v>
      </c>
    </row>
    <row r="759" spans="1:2" x14ac:dyDescent="0.2">
      <c r="A759" s="184">
        <v>40670</v>
      </c>
      <c r="B759" s="27">
        <v>650.55200000000002</v>
      </c>
    </row>
    <row r="760" spans="1:2" x14ac:dyDescent="0.2">
      <c r="A760" s="184">
        <v>40671</v>
      </c>
      <c r="B760" s="27">
        <v>649.65700000000004</v>
      </c>
    </row>
    <row r="761" spans="1:2" x14ac:dyDescent="0.2">
      <c r="A761" s="184">
        <v>40672</v>
      </c>
      <c r="B761" s="27">
        <v>649.97</v>
      </c>
    </row>
    <row r="762" spans="1:2" x14ac:dyDescent="0.2">
      <c r="A762" s="184">
        <v>40673</v>
      </c>
      <c r="B762" s="27">
        <v>647.76300000000003</v>
      </c>
    </row>
    <row r="763" spans="1:2" x14ac:dyDescent="0.2">
      <c r="A763" s="184">
        <v>40674</v>
      </c>
      <c r="B763" s="27">
        <v>644.625</v>
      </c>
    </row>
    <row r="764" spans="1:2" x14ac:dyDescent="0.2">
      <c r="A764" s="184">
        <v>40677</v>
      </c>
      <c r="B764" s="27">
        <v>651.88499999999999</v>
      </c>
    </row>
    <row r="765" spans="1:2" x14ac:dyDescent="0.2">
      <c r="A765" s="184">
        <v>40678</v>
      </c>
      <c r="B765" s="27">
        <v>653.63400000000001</v>
      </c>
    </row>
    <row r="766" spans="1:2" x14ac:dyDescent="0.2">
      <c r="A766" s="184">
        <v>40679</v>
      </c>
      <c r="B766" s="27">
        <v>659.11300000000006</v>
      </c>
    </row>
    <row r="767" spans="1:2" x14ac:dyDescent="0.2">
      <c r="A767" s="184">
        <v>40680</v>
      </c>
      <c r="B767" s="27">
        <v>660.45299999999997</v>
      </c>
    </row>
    <row r="768" spans="1:2" x14ac:dyDescent="0.2">
      <c r="A768" s="184">
        <v>40681</v>
      </c>
      <c r="B768" s="27">
        <v>663.351</v>
      </c>
    </row>
    <row r="769" spans="1:2" x14ac:dyDescent="0.2">
      <c r="A769" s="184">
        <v>40684</v>
      </c>
      <c r="B769" s="27">
        <v>665.88300000000004</v>
      </c>
    </row>
    <row r="770" spans="1:2" x14ac:dyDescent="0.2">
      <c r="A770" s="184">
        <v>40685</v>
      </c>
      <c r="B770" s="27">
        <v>666.12400000000002</v>
      </c>
    </row>
    <row r="771" spans="1:2" x14ac:dyDescent="0.2">
      <c r="A771" s="184">
        <v>40686</v>
      </c>
      <c r="B771" s="27">
        <v>661.76599999999996</v>
      </c>
    </row>
    <row r="772" spans="1:2" x14ac:dyDescent="0.2">
      <c r="A772" s="184">
        <v>40688</v>
      </c>
      <c r="B772" s="27">
        <v>664.09199999999998</v>
      </c>
    </row>
    <row r="773" spans="1:2" x14ac:dyDescent="0.2">
      <c r="A773" s="184">
        <v>40691</v>
      </c>
      <c r="B773" s="27">
        <v>661.96500000000003</v>
      </c>
    </row>
    <row r="774" spans="1:2" x14ac:dyDescent="0.2">
      <c r="A774" s="184">
        <v>40692</v>
      </c>
      <c r="B774" s="27">
        <v>661.28700000000003</v>
      </c>
    </row>
    <row r="775" spans="1:2" x14ac:dyDescent="0.2">
      <c r="A775" s="184">
        <v>40693</v>
      </c>
      <c r="B775" s="27">
        <v>661.65800000000002</v>
      </c>
    </row>
    <row r="776" spans="1:2" x14ac:dyDescent="0.2">
      <c r="A776" s="184">
        <v>40694</v>
      </c>
      <c r="B776" s="27">
        <v>657.51700000000005</v>
      </c>
    </row>
    <row r="777" spans="1:2" x14ac:dyDescent="0.2">
      <c r="A777" s="184">
        <v>40695</v>
      </c>
      <c r="B777" s="27">
        <v>658.60799999999995</v>
      </c>
    </row>
    <row r="778" spans="1:2" x14ac:dyDescent="0.2">
      <c r="A778" s="184">
        <v>40699</v>
      </c>
      <c r="B778" s="27">
        <v>657.69899999999996</v>
      </c>
    </row>
    <row r="779" spans="1:2" x14ac:dyDescent="0.2">
      <c r="A779" s="184">
        <v>40700</v>
      </c>
      <c r="B779" s="27">
        <v>656.48</v>
      </c>
    </row>
    <row r="780" spans="1:2" x14ac:dyDescent="0.2">
      <c r="A780" s="184">
        <v>40701</v>
      </c>
      <c r="B780" s="27">
        <v>655.37800000000004</v>
      </c>
    </row>
    <row r="781" spans="1:2" x14ac:dyDescent="0.2">
      <c r="A781" s="184">
        <v>40702</v>
      </c>
      <c r="B781" s="27">
        <v>654.74199999999996</v>
      </c>
    </row>
    <row r="782" spans="1:2" x14ac:dyDescent="0.2">
      <c r="A782" s="184">
        <v>40705</v>
      </c>
      <c r="B782" s="27">
        <v>653.13699999999994</v>
      </c>
    </row>
    <row r="783" spans="1:2" x14ac:dyDescent="0.2">
      <c r="A783" s="184">
        <v>40706</v>
      </c>
      <c r="B783" s="27">
        <v>653.74599999999998</v>
      </c>
    </row>
    <row r="784" spans="1:2" x14ac:dyDescent="0.2">
      <c r="A784" s="184">
        <v>40707</v>
      </c>
      <c r="B784" s="27">
        <v>651.50699999999995</v>
      </c>
    </row>
    <row r="785" spans="1:2" x14ac:dyDescent="0.2">
      <c r="A785" s="184">
        <v>40709</v>
      </c>
      <c r="B785" s="27">
        <v>650.86500000000001</v>
      </c>
    </row>
    <row r="786" spans="1:2" x14ac:dyDescent="0.2">
      <c r="A786" s="184">
        <v>40712</v>
      </c>
      <c r="B786" s="27">
        <v>650.15099999999995</v>
      </c>
    </row>
    <row r="787" spans="1:2" x14ac:dyDescent="0.2">
      <c r="A787" s="184">
        <v>40713</v>
      </c>
      <c r="B787" s="27">
        <v>650.93600000000004</v>
      </c>
    </row>
    <row r="788" spans="1:2" x14ac:dyDescent="0.2">
      <c r="A788" s="184">
        <v>40714</v>
      </c>
      <c r="B788" s="27">
        <v>648.55499999999995</v>
      </c>
    </row>
    <row r="789" spans="1:2" x14ac:dyDescent="0.2">
      <c r="A789" s="184">
        <v>40715</v>
      </c>
      <c r="B789" s="27">
        <v>648.29999999999995</v>
      </c>
    </row>
    <row r="790" spans="1:2" x14ac:dyDescent="0.2">
      <c r="A790" s="184">
        <v>40716</v>
      </c>
      <c r="B790" s="27">
        <v>643.798</v>
      </c>
    </row>
    <row r="791" spans="1:2" x14ac:dyDescent="0.2">
      <c r="A791" s="184">
        <v>40719</v>
      </c>
      <c r="B791" s="27">
        <v>644.39800000000002</v>
      </c>
    </row>
    <row r="792" spans="1:2" x14ac:dyDescent="0.2">
      <c r="A792" s="184">
        <v>40720</v>
      </c>
      <c r="B792" s="27">
        <v>641.83799999999997</v>
      </c>
    </row>
    <row r="793" spans="1:2" x14ac:dyDescent="0.2">
      <c r="A793" s="184">
        <v>40721</v>
      </c>
      <c r="B793" s="27">
        <v>642.654</v>
      </c>
    </row>
    <row r="794" spans="1:2" x14ac:dyDescent="0.2">
      <c r="A794" s="184">
        <v>40722</v>
      </c>
      <c r="B794" s="27">
        <v>646.30499999999995</v>
      </c>
    </row>
    <row r="795" spans="1:2" x14ac:dyDescent="0.2">
      <c r="A795" s="184">
        <v>40723</v>
      </c>
      <c r="B795" s="27">
        <v>646.01300000000003</v>
      </c>
    </row>
    <row r="796" spans="1:2" x14ac:dyDescent="0.2">
      <c r="A796" s="184">
        <v>40726</v>
      </c>
      <c r="B796" s="27">
        <v>647.59900000000005</v>
      </c>
    </row>
    <row r="797" spans="1:2" x14ac:dyDescent="0.2">
      <c r="A797" s="184">
        <v>40727</v>
      </c>
      <c r="B797" s="27">
        <v>645.41200000000003</v>
      </c>
    </row>
    <row r="798" spans="1:2" x14ac:dyDescent="0.2">
      <c r="A798" s="184">
        <v>40728</v>
      </c>
      <c r="B798" s="27">
        <v>643.06399999999996</v>
      </c>
    </row>
    <row r="799" spans="1:2" x14ac:dyDescent="0.2">
      <c r="A799" s="184">
        <v>40729</v>
      </c>
      <c r="B799" s="27">
        <v>642.91700000000003</v>
      </c>
    </row>
    <row r="800" spans="1:2" x14ac:dyDescent="0.2">
      <c r="A800" s="184">
        <v>40730</v>
      </c>
      <c r="B800" s="27">
        <v>642.71500000000003</v>
      </c>
    </row>
    <row r="801" spans="1:2" x14ac:dyDescent="0.2">
      <c r="A801" s="184">
        <v>40733</v>
      </c>
      <c r="B801" s="27">
        <v>637.11099999999999</v>
      </c>
    </row>
    <row r="802" spans="1:2" x14ac:dyDescent="0.2">
      <c r="A802" s="184">
        <v>40734</v>
      </c>
      <c r="B802" s="27">
        <v>636.23699999999997</v>
      </c>
    </row>
    <row r="803" spans="1:2" x14ac:dyDescent="0.2">
      <c r="A803" s="184">
        <v>40735</v>
      </c>
      <c r="B803" s="27">
        <v>637.01499999999999</v>
      </c>
    </row>
    <row r="804" spans="1:2" x14ac:dyDescent="0.2">
      <c r="A804" s="184">
        <v>40736</v>
      </c>
      <c r="B804" s="27">
        <v>637.63599999999997</v>
      </c>
    </row>
    <row r="805" spans="1:2" x14ac:dyDescent="0.2">
      <c r="A805" s="184">
        <v>40737</v>
      </c>
      <c r="B805" s="27">
        <v>631.18799999999999</v>
      </c>
    </row>
    <row r="806" spans="1:2" x14ac:dyDescent="0.2">
      <c r="A806" s="184">
        <v>40740</v>
      </c>
      <c r="B806" s="27">
        <v>619.94600000000003</v>
      </c>
    </row>
    <row r="807" spans="1:2" x14ac:dyDescent="0.2">
      <c r="A807" s="184">
        <v>40741</v>
      </c>
      <c r="B807" s="27">
        <v>611.83100000000002</v>
      </c>
    </row>
    <row r="808" spans="1:2" x14ac:dyDescent="0.2">
      <c r="A808" s="184">
        <v>40742</v>
      </c>
      <c r="B808" s="27">
        <v>605.73500000000001</v>
      </c>
    </row>
    <row r="809" spans="1:2" x14ac:dyDescent="0.2">
      <c r="A809" s="184">
        <v>40743</v>
      </c>
      <c r="B809" s="27">
        <v>605.56500000000005</v>
      </c>
    </row>
    <row r="810" spans="1:2" x14ac:dyDescent="0.2">
      <c r="A810" s="184">
        <v>40744</v>
      </c>
      <c r="B810" s="27">
        <v>598.31799999999998</v>
      </c>
    </row>
    <row r="811" spans="1:2" x14ac:dyDescent="0.2">
      <c r="A811" s="184">
        <v>40747</v>
      </c>
      <c r="B811" s="27">
        <v>596.80600000000004</v>
      </c>
    </row>
    <row r="812" spans="1:2" x14ac:dyDescent="0.2">
      <c r="A812" s="184">
        <v>40748</v>
      </c>
      <c r="B812" s="27">
        <v>598.55999999999995</v>
      </c>
    </row>
    <row r="813" spans="1:2" x14ac:dyDescent="0.2">
      <c r="A813" s="184">
        <v>40749</v>
      </c>
      <c r="B813" s="27">
        <v>599.92899999999997</v>
      </c>
    </row>
    <row r="814" spans="1:2" x14ac:dyDescent="0.2">
      <c r="A814" s="184">
        <v>40750</v>
      </c>
      <c r="B814" s="27">
        <v>599.51700000000005</v>
      </c>
    </row>
    <row r="815" spans="1:2" x14ac:dyDescent="0.2">
      <c r="A815" s="184">
        <v>40751</v>
      </c>
      <c r="B815" s="27">
        <v>594.51700000000005</v>
      </c>
    </row>
    <row r="816" spans="1:2" x14ac:dyDescent="0.2">
      <c r="A816" s="184">
        <v>40754</v>
      </c>
      <c r="B816" s="27">
        <v>590.26599999999996</v>
      </c>
    </row>
    <row r="817" spans="1:2" x14ac:dyDescent="0.2">
      <c r="A817" s="184">
        <v>40755</v>
      </c>
      <c r="B817" s="27">
        <v>594.47900000000004</v>
      </c>
    </row>
    <row r="818" spans="1:2" x14ac:dyDescent="0.2">
      <c r="A818" s="184">
        <v>40756</v>
      </c>
      <c r="B818" s="27">
        <v>593.48400000000004</v>
      </c>
    </row>
    <row r="819" spans="1:2" x14ac:dyDescent="0.2">
      <c r="A819" s="184">
        <v>40757</v>
      </c>
      <c r="B819" s="27">
        <v>595.67700000000002</v>
      </c>
    </row>
    <row r="820" spans="1:2" x14ac:dyDescent="0.2">
      <c r="A820" s="184">
        <v>40758</v>
      </c>
      <c r="B820" s="27">
        <v>593.22799999999995</v>
      </c>
    </row>
    <row r="821" spans="1:2" x14ac:dyDescent="0.2">
      <c r="A821" s="184">
        <v>40761</v>
      </c>
      <c r="B821" s="27">
        <v>586.69399999999996</v>
      </c>
    </row>
    <row r="822" spans="1:2" x14ac:dyDescent="0.2">
      <c r="A822" s="184">
        <v>40762</v>
      </c>
      <c r="B822" s="27">
        <v>574.86599999999999</v>
      </c>
    </row>
    <row r="823" spans="1:2" x14ac:dyDescent="0.2">
      <c r="A823" s="184">
        <v>40763</v>
      </c>
      <c r="B823" s="27">
        <v>573.71100000000001</v>
      </c>
    </row>
    <row r="824" spans="1:2" x14ac:dyDescent="0.2">
      <c r="A824" s="184">
        <v>40764</v>
      </c>
      <c r="B824" s="27">
        <v>568.43600000000004</v>
      </c>
    </row>
    <row r="825" spans="1:2" x14ac:dyDescent="0.2">
      <c r="A825" s="184">
        <v>40765</v>
      </c>
      <c r="B825" s="27">
        <v>572.17100000000005</v>
      </c>
    </row>
    <row r="826" spans="1:2" x14ac:dyDescent="0.2">
      <c r="A826" s="184">
        <v>40768</v>
      </c>
      <c r="B826" s="27">
        <v>573.98099999999999</v>
      </c>
    </row>
    <row r="827" spans="1:2" x14ac:dyDescent="0.2">
      <c r="A827" s="184">
        <v>40769</v>
      </c>
      <c r="B827" s="27">
        <v>566.78499999999997</v>
      </c>
    </row>
    <row r="828" spans="1:2" x14ac:dyDescent="0.2">
      <c r="A828" s="184">
        <v>40770</v>
      </c>
      <c r="B828" s="27">
        <v>565.65099999999995</v>
      </c>
    </row>
    <row r="829" spans="1:2" x14ac:dyDescent="0.2">
      <c r="A829" s="184">
        <v>40771</v>
      </c>
      <c r="B829" s="27">
        <v>562.322</v>
      </c>
    </row>
    <row r="830" spans="1:2" x14ac:dyDescent="0.2">
      <c r="A830" s="184">
        <v>40772</v>
      </c>
      <c r="B830" s="27">
        <v>558.83000000000004</v>
      </c>
    </row>
    <row r="831" spans="1:2" x14ac:dyDescent="0.2">
      <c r="A831" s="184">
        <v>40775</v>
      </c>
      <c r="B831" s="27">
        <v>554.60400000000004</v>
      </c>
    </row>
    <row r="832" spans="1:2" x14ac:dyDescent="0.2">
      <c r="A832" s="184">
        <v>40776</v>
      </c>
      <c r="B832" s="27">
        <v>545.56500000000005</v>
      </c>
    </row>
    <row r="833" spans="1:2" x14ac:dyDescent="0.2">
      <c r="A833" s="184">
        <v>40777</v>
      </c>
      <c r="B833" s="27">
        <v>544.73599999999999</v>
      </c>
    </row>
    <row r="834" spans="1:2" x14ac:dyDescent="0.2">
      <c r="A834" s="184">
        <v>40778</v>
      </c>
      <c r="B834" s="27">
        <v>556.34100000000001</v>
      </c>
    </row>
    <row r="835" spans="1:2" x14ac:dyDescent="0.2">
      <c r="A835" s="184">
        <v>40779</v>
      </c>
      <c r="B835" s="27">
        <v>554.57399999999996</v>
      </c>
    </row>
    <row r="836" spans="1:2" x14ac:dyDescent="0.2">
      <c r="A836" s="184">
        <v>40782</v>
      </c>
      <c r="B836" s="27">
        <v>563.62699999999995</v>
      </c>
    </row>
    <row r="837" spans="1:2" x14ac:dyDescent="0.2">
      <c r="A837" s="184">
        <v>40783</v>
      </c>
      <c r="B837" s="27">
        <v>560.56100000000004</v>
      </c>
    </row>
    <row r="838" spans="1:2" x14ac:dyDescent="0.2">
      <c r="A838" s="184">
        <v>40784</v>
      </c>
      <c r="B838" s="27">
        <v>554.74800000000005</v>
      </c>
    </row>
    <row r="839" spans="1:2" x14ac:dyDescent="0.2">
      <c r="A839" s="184">
        <v>40785</v>
      </c>
      <c r="B839" s="27">
        <v>560.88900000000001</v>
      </c>
    </row>
    <row r="840" spans="1:2" x14ac:dyDescent="0.2">
      <c r="A840" s="184">
        <v>40786</v>
      </c>
      <c r="B840" s="27">
        <v>561.875</v>
      </c>
    </row>
    <row r="841" spans="1:2" x14ac:dyDescent="0.2">
      <c r="A841" s="184">
        <v>40789</v>
      </c>
      <c r="B841" s="27">
        <v>562.37400000000002</v>
      </c>
    </row>
    <row r="842" spans="1:2" x14ac:dyDescent="0.2">
      <c r="A842" s="184">
        <v>40790</v>
      </c>
      <c r="B842" s="27">
        <v>566.30700000000002</v>
      </c>
    </row>
    <row r="843" spans="1:2" x14ac:dyDescent="0.2">
      <c r="A843" s="184">
        <v>40791</v>
      </c>
      <c r="B843" s="27">
        <v>560.22900000000004</v>
      </c>
    </row>
    <row r="844" spans="1:2" x14ac:dyDescent="0.2">
      <c r="A844" s="184">
        <v>40792</v>
      </c>
      <c r="B844" s="27">
        <v>556.05700000000002</v>
      </c>
    </row>
    <row r="845" spans="1:2" x14ac:dyDescent="0.2">
      <c r="A845" s="184">
        <v>40793</v>
      </c>
      <c r="B845" s="27">
        <v>558.76700000000005</v>
      </c>
    </row>
    <row r="846" spans="1:2" x14ac:dyDescent="0.2">
      <c r="A846" s="184">
        <v>40796</v>
      </c>
      <c r="B846" s="27">
        <v>577.76400000000001</v>
      </c>
    </row>
    <row r="847" spans="1:2" x14ac:dyDescent="0.2">
      <c r="A847" s="184">
        <v>40797</v>
      </c>
      <c r="B847" s="27">
        <v>575.85799999999995</v>
      </c>
    </row>
    <row r="848" spans="1:2" x14ac:dyDescent="0.2">
      <c r="A848" s="184">
        <v>40798</v>
      </c>
      <c r="B848" s="27">
        <v>568.6</v>
      </c>
    </row>
    <row r="849" spans="1:2" x14ac:dyDescent="0.2">
      <c r="A849" s="184">
        <v>40799</v>
      </c>
      <c r="B849" s="27">
        <v>572.928</v>
      </c>
    </row>
    <row r="850" spans="1:2" x14ac:dyDescent="0.2">
      <c r="A850" s="184">
        <v>40800</v>
      </c>
      <c r="B850" s="27">
        <v>576.51499999999999</v>
      </c>
    </row>
    <row r="851" spans="1:2" x14ac:dyDescent="0.2">
      <c r="A851" s="184">
        <v>40803</v>
      </c>
      <c r="B851" s="27">
        <v>572.44299999999998</v>
      </c>
    </row>
    <row r="852" spans="1:2" x14ac:dyDescent="0.2">
      <c r="A852" s="184">
        <v>40804</v>
      </c>
      <c r="B852" s="27">
        <v>568.18299999999999</v>
      </c>
    </row>
    <row r="853" spans="1:2" x14ac:dyDescent="0.2">
      <c r="A853" s="184">
        <v>40805</v>
      </c>
      <c r="B853" s="27">
        <v>568.75</v>
      </c>
    </row>
    <row r="854" spans="1:2" x14ac:dyDescent="0.2">
      <c r="A854" s="184">
        <v>40806</v>
      </c>
      <c r="B854" s="27">
        <v>559.57600000000002</v>
      </c>
    </row>
    <row r="855" spans="1:2" x14ac:dyDescent="0.2">
      <c r="A855" s="184">
        <v>40807</v>
      </c>
      <c r="B855" s="27">
        <v>554.74199999999996</v>
      </c>
    </row>
    <row r="856" spans="1:2" x14ac:dyDescent="0.2">
      <c r="A856" s="184">
        <v>40810</v>
      </c>
      <c r="B856" s="27">
        <v>545.202</v>
      </c>
    </row>
    <row r="857" spans="1:2" x14ac:dyDescent="0.2">
      <c r="A857" s="184">
        <v>40811</v>
      </c>
      <c r="B857" s="27">
        <v>543.97799999999995</v>
      </c>
    </row>
    <row r="858" spans="1:2" x14ac:dyDescent="0.2">
      <c r="A858" s="184">
        <v>40812</v>
      </c>
      <c r="B858" s="27">
        <v>544.64099999999996</v>
      </c>
    </row>
    <row r="859" spans="1:2" x14ac:dyDescent="0.2">
      <c r="A859" s="184">
        <v>40813</v>
      </c>
      <c r="B859" s="27">
        <v>544.99</v>
      </c>
    </row>
    <row r="860" spans="1:2" x14ac:dyDescent="0.2">
      <c r="A860" s="184">
        <v>40814</v>
      </c>
      <c r="B860" s="27">
        <v>545.44100000000003</v>
      </c>
    </row>
    <row r="861" spans="1:2" x14ac:dyDescent="0.2">
      <c r="A861" s="184">
        <v>40817</v>
      </c>
      <c r="B861" s="27">
        <v>532.47199999999998</v>
      </c>
    </row>
    <row r="862" spans="1:2" x14ac:dyDescent="0.2">
      <c r="A862" s="184">
        <v>40818</v>
      </c>
      <c r="B862" s="27">
        <v>531.08699999999999</v>
      </c>
    </row>
    <row r="863" spans="1:2" x14ac:dyDescent="0.2">
      <c r="A863" s="184">
        <v>40819</v>
      </c>
      <c r="B863" s="27">
        <v>532.84699999999998</v>
      </c>
    </row>
    <row r="864" spans="1:2" x14ac:dyDescent="0.2">
      <c r="A864" s="184">
        <v>40820</v>
      </c>
      <c r="B864" s="27">
        <v>537.72</v>
      </c>
    </row>
    <row r="865" spans="1:2" x14ac:dyDescent="0.2">
      <c r="A865" s="184">
        <v>40821</v>
      </c>
      <c r="B865" s="27">
        <v>535.73299999999995</v>
      </c>
    </row>
    <row r="866" spans="1:2" x14ac:dyDescent="0.2">
      <c r="A866" s="184">
        <v>40824</v>
      </c>
      <c r="B866" s="27">
        <v>529.45500000000004</v>
      </c>
    </row>
    <row r="867" spans="1:2" x14ac:dyDescent="0.2">
      <c r="A867" s="184">
        <v>40825</v>
      </c>
      <c r="B867" s="27">
        <v>537.76499999999999</v>
      </c>
    </row>
    <row r="868" spans="1:2" x14ac:dyDescent="0.2">
      <c r="A868" s="184">
        <v>40826</v>
      </c>
      <c r="B868" s="27">
        <v>538.66800000000001</v>
      </c>
    </row>
    <row r="869" spans="1:2" x14ac:dyDescent="0.2">
      <c r="A869" s="184">
        <v>40827</v>
      </c>
      <c r="B869" s="27">
        <v>538.57000000000005</v>
      </c>
    </row>
    <row r="870" spans="1:2" x14ac:dyDescent="0.2">
      <c r="A870" s="184">
        <v>40828</v>
      </c>
      <c r="B870" s="27">
        <v>540.08199999999999</v>
      </c>
    </row>
    <row r="871" spans="1:2" x14ac:dyDescent="0.2">
      <c r="A871" s="184">
        <v>40831</v>
      </c>
      <c r="B871" s="27">
        <v>544.65099999999995</v>
      </c>
    </row>
    <row r="872" spans="1:2" x14ac:dyDescent="0.2">
      <c r="A872" s="184">
        <v>40832</v>
      </c>
      <c r="B872" s="27">
        <v>551.39200000000005</v>
      </c>
    </row>
    <row r="873" spans="1:2" x14ac:dyDescent="0.2">
      <c r="A873" s="184">
        <v>40833</v>
      </c>
      <c r="B873" s="27">
        <v>550.91499999999996</v>
      </c>
    </row>
    <row r="874" spans="1:2" x14ac:dyDescent="0.2">
      <c r="A874" s="184">
        <v>40834</v>
      </c>
      <c r="B874" s="27">
        <v>552.23900000000003</v>
      </c>
    </row>
    <row r="875" spans="1:2" x14ac:dyDescent="0.2">
      <c r="A875" s="184">
        <v>40835</v>
      </c>
      <c r="B875" s="27">
        <v>555.30700000000002</v>
      </c>
    </row>
    <row r="876" spans="1:2" x14ac:dyDescent="0.2">
      <c r="A876" s="184">
        <v>40838</v>
      </c>
      <c r="B876" s="27">
        <v>560.12900000000002</v>
      </c>
    </row>
    <row r="877" spans="1:2" x14ac:dyDescent="0.2">
      <c r="A877" s="184">
        <v>40839</v>
      </c>
      <c r="B877" s="27">
        <v>559.64599999999996</v>
      </c>
    </row>
    <row r="878" spans="1:2" x14ac:dyDescent="0.2">
      <c r="A878" s="184">
        <v>40840</v>
      </c>
      <c r="B878" s="27">
        <v>560.48599999999999</v>
      </c>
    </row>
    <row r="879" spans="1:2" x14ac:dyDescent="0.2">
      <c r="A879" s="184">
        <v>40841</v>
      </c>
      <c r="B879" s="27">
        <v>551.75599999999997</v>
      </c>
    </row>
    <row r="880" spans="1:2" x14ac:dyDescent="0.2">
      <c r="A880" s="184">
        <v>40842</v>
      </c>
      <c r="B880" s="27">
        <v>551.24</v>
      </c>
    </row>
    <row r="881" spans="1:2" x14ac:dyDescent="0.2">
      <c r="A881" s="184">
        <v>40845</v>
      </c>
      <c r="B881" s="27">
        <v>547.42200000000003</v>
      </c>
    </row>
    <row r="882" spans="1:2" x14ac:dyDescent="0.2">
      <c r="A882" s="184">
        <v>40846</v>
      </c>
      <c r="B882" s="27">
        <v>550.99800000000005</v>
      </c>
    </row>
    <row r="883" spans="1:2" x14ac:dyDescent="0.2">
      <c r="A883" s="184">
        <v>40847</v>
      </c>
      <c r="B883" s="27">
        <v>546.63300000000004</v>
      </c>
    </row>
    <row r="884" spans="1:2" x14ac:dyDescent="0.2">
      <c r="A884" s="184">
        <v>40848</v>
      </c>
      <c r="B884" s="27">
        <v>545.678</v>
      </c>
    </row>
    <row r="885" spans="1:2" x14ac:dyDescent="0.2">
      <c r="A885" s="184">
        <v>40849</v>
      </c>
      <c r="B885" s="27">
        <v>548.56100000000004</v>
      </c>
    </row>
    <row r="886" spans="1:2" x14ac:dyDescent="0.2">
      <c r="A886" s="184">
        <v>40852</v>
      </c>
      <c r="B886" s="27">
        <v>554.9</v>
      </c>
    </row>
    <row r="887" spans="1:2" x14ac:dyDescent="0.2">
      <c r="A887" s="184">
        <v>40853</v>
      </c>
      <c r="B887" s="27">
        <v>554.11599999999999</v>
      </c>
    </row>
    <row r="888" spans="1:2" x14ac:dyDescent="0.2">
      <c r="A888" s="184">
        <v>40854</v>
      </c>
      <c r="B888" s="27">
        <v>555.63</v>
      </c>
    </row>
    <row r="889" spans="1:2" x14ac:dyDescent="0.2">
      <c r="A889" s="184">
        <v>40855</v>
      </c>
      <c r="B889" s="27">
        <v>559.80700000000002</v>
      </c>
    </row>
    <row r="890" spans="1:2" x14ac:dyDescent="0.2">
      <c r="A890" s="184">
        <v>40856</v>
      </c>
      <c r="B890" s="27">
        <v>565.524</v>
      </c>
    </row>
    <row r="891" spans="1:2" x14ac:dyDescent="0.2">
      <c r="A891" s="184">
        <v>40859</v>
      </c>
      <c r="B891" s="27">
        <v>566.12599999999998</v>
      </c>
    </row>
    <row r="892" spans="1:2" x14ac:dyDescent="0.2">
      <c r="A892" s="184">
        <v>40860</v>
      </c>
      <c r="B892" s="27">
        <v>564.90599999999995</v>
      </c>
    </row>
    <row r="893" spans="1:2" x14ac:dyDescent="0.2">
      <c r="A893" s="184">
        <v>40862</v>
      </c>
      <c r="B893" s="27">
        <v>566.803</v>
      </c>
    </row>
    <row r="894" spans="1:2" x14ac:dyDescent="0.2">
      <c r="A894" s="184">
        <v>40863</v>
      </c>
      <c r="B894" s="27">
        <v>562.51</v>
      </c>
    </row>
    <row r="895" spans="1:2" x14ac:dyDescent="0.2">
      <c r="A895" s="184">
        <v>40866</v>
      </c>
      <c r="B895" s="27">
        <v>564.04999999999995</v>
      </c>
    </row>
    <row r="896" spans="1:2" x14ac:dyDescent="0.2">
      <c r="A896" s="184">
        <v>40867</v>
      </c>
      <c r="B896" s="27">
        <v>556.25300000000004</v>
      </c>
    </row>
    <row r="897" spans="1:2" x14ac:dyDescent="0.2">
      <c r="A897" s="184">
        <v>40868</v>
      </c>
      <c r="B897" s="27">
        <v>557.79700000000003</v>
      </c>
    </row>
    <row r="898" spans="1:2" x14ac:dyDescent="0.2">
      <c r="A898" s="184">
        <v>40869</v>
      </c>
      <c r="B898" s="27">
        <v>559.11599999999999</v>
      </c>
    </row>
    <row r="899" spans="1:2" x14ac:dyDescent="0.2">
      <c r="A899" s="184">
        <v>40870</v>
      </c>
      <c r="B899" s="27">
        <v>558.26499999999999</v>
      </c>
    </row>
    <row r="900" spans="1:2" x14ac:dyDescent="0.2">
      <c r="A900" s="184">
        <v>40873</v>
      </c>
      <c r="B900" s="27">
        <v>563.72</v>
      </c>
    </row>
    <row r="901" spans="1:2" x14ac:dyDescent="0.2">
      <c r="A901" s="184">
        <v>40874</v>
      </c>
      <c r="B901" s="27">
        <v>563.09500000000003</v>
      </c>
    </row>
    <row r="902" spans="1:2" x14ac:dyDescent="0.2">
      <c r="A902" s="184">
        <v>40875</v>
      </c>
      <c r="B902" s="27">
        <v>563.68700000000001</v>
      </c>
    </row>
    <row r="903" spans="1:2" x14ac:dyDescent="0.2">
      <c r="A903" s="184">
        <v>40876</v>
      </c>
      <c r="B903" s="27">
        <v>561.01199999999994</v>
      </c>
    </row>
    <row r="904" spans="1:2" x14ac:dyDescent="0.2">
      <c r="A904" s="184">
        <v>40877</v>
      </c>
      <c r="B904" s="27">
        <v>560.34900000000005</v>
      </c>
    </row>
    <row r="905" spans="1:2" x14ac:dyDescent="0.2">
      <c r="A905" s="184">
        <v>40880</v>
      </c>
      <c r="B905" s="27">
        <v>560.846</v>
      </c>
    </row>
    <row r="906" spans="1:2" x14ac:dyDescent="0.2">
      <c r="A906" s="184">
        <v>40881</v>
      </c>
      <c r="B906" s="27">
        <v>555.98599999999999</v>
      </c>
    </row>
    <row r="907" spans="1:2" x14ac:dyDescent="0.2">
      <c r="A907" s="184">
        <v>40882</v>
      </c>
      <c r="B907" s="27">
        <v>554.66899999999998</v>
      </c>
    </row>
    <row r="908" spans="1:2" x14ac:dyDescent="0.2">
      <c r="A908" s="184">
        <v>40883</v>
      </c>
      <c r="B908" s="27">
        <v>551.92600000000004</v>
      </c>
    </row>
    <row r="909" spans="1:2" x14ac:dyDescent="0.2">
      <c r="A909" s="184">
        <v>40884</v>
      </c>
      <c r="B909" s="27">
        <v>543.34400000000005</v>
      </c>
    </row>
    <row r="910" spans="1:2" x14ac:dyDescent="0.2">
      <c r="A910" s="184">
        <v>40887</v>
      </c>
      <c r="B910" s="27">
        <v>542.98599999999999</v>
      </c>
    </row>
    <row r="911" spans="1:2" x14ac:dyDescent="0.2">
      <c r="A911" s="184">
        <v>40888</v>
      </c>
      <c r="B911" s="27">
        <v>545.91999999999996</v>
      </c>
    </row>
    <row r="912" spans="1:2" x14ac:dyDescent="0.2">
      <c r="A912" s="184">
        <v>40889</v>
      </c>
      <c r="B912" s="27">
        <v>542.22699999999998</v>
      </c>
    </row>
    <row r="913" spans="1:2" x14ac:dyDescent="0.2">
      <c r="A913" s="184">
        <v>40890</v>
      </c>
      <c r="B913" s="27">
        <v>542.66</v>
      </c>
    </row>
    <row r="914" spans="1:2" x14ac:dyDescent="0.2">
      <c r="A914" s="184">
        <v>40891</v>
      </c>
      <c r="B914" s="27">
        <v>545.86300000000006</v>
      </c>
    </row>
    <row r="915" spans="1:2" x14ac:dyDescent="0.2">
      <c r="A915" s="184">
        <v>40894</v>
      </c>
      <c r="B915" s="27">
        <v>552.27499999999998</v>
      </c>
    </row>
    <row r="916" spans="1:2" x14ac:dyDescent="0.2">
      <c r="A916" s="184">
        <v>40895</v>
      </c>
      <c r="B916" s="27">
        <v>556.10199999999998</v>
      </c>
    </row>
    <row r="917" spans="1:2" x14ac:dyDescent="0.2">
      <c r="A917" s="184">
        <v>40896</v>
      </c>
      <c r="B917" s="27">
        <v>556.14700000000005</v>
      </c>
    </row>
    <row r="918" spans="1:2" x14ac:dyDescent="0.2">
      <c r="A918" s="184">
        <v>40901</v>
      </c>
      <c r="B918" s="27">
        <v>561.02599999999995</v>
      </c>
    </row>
    <row r="919" spans="1:2" x14ac:dyDescent="0.2">
      <c r="A919" s="184">
        <v>40902</v>
      </c>
      <c r="B919" s="27">
        <v>561.20500000000004</v>
      </c>
    </row>
    <row r="920" spans="1:2" x14ac:dyDescent="0.2">
      <c r="A920" s="184">
        <v>40903</v>
      </c>
      <c r="B920" s="27">
        <v>560.31799999999998</v>
      </c>
    </row>
    <row r="921" spans="1:2" x14ac:dyDescent="0.2">
      <c r="A921" s="184">
        <v>40908</v>
      </c>
      <c r="B921" s="27">
        <v>560.19399999999996</v>
      </c>
    </row>
    <row r="922" spans="1:2" x14ac:dyDescent="0.2">
      <c r="A922" s="184">
        <v>40909</v>
      </c>
      <c r="B922" s="27">
        <v>566.29999999999995</v>
      </c>
    </row>
    <row r="923" spans="1:2" x14ac:dyDescent="0.2">
      <c r="A923" s="184">
        <v>40910</v>
      </c>
      <c r="B923" s="27">
        <v>565.40300000000002</v>
      </c>
    </row>
    <row r="924" spans="1:2" x14ac:dyDescent="0.2">
      <c r="A924" s="184">
        <v>40911</v>
      </c>
      <c r="B924" s="27">
        <v>564.24900000000002</v>
      </c>
    </row>
    <row r="925" spans="1:2" x14ac:dyDescent="0.2">
      <c r="A925" s="184">
        <v>40912</v>
      </c>
      <c r="B925" s="27">
        <v>561.27599999999995</v>
      </c>
    </row>
    <row r="926" spans="1:2" x14ac:dyDescent="0.2">
      <c r="A926" s="184">
        <v>40915</v>
      </c>
      <c r="B926" s="27">
        <v>560.74300000000005</v>
      </c>
    </row>
    <row r="927" spans="1:2" x14ac:dyDescent="0.2">
      <c r="A927" s="184">
        <v>40916</v>
      </c>
      <c r="B927" s="27">
        <v>559.16399999999999</v>
      </c>
    </row>
    <row r="928" spans="1:2" x14ac:dyDescent="0.2">
      <c r="A928" s="184">
        <v>40917</v>
      </c>
      <c r="B928" s="27">
        <v>558.58699999999999</v>
      </c>
    </row>
    <row r="929" spans="1:2" x14ac:dyDescent="0.2">
      <c r="A929" s="184">
        <v>40918</v>
      </c>
      <c r="B929" s="27">
        <v>558.1</v>
      </c>
    </row>
    <row r="930" spans="1:2" x14ac:dyDescent="0.2">
      <c r="A930" s="184">
        <v>40919</v>
      </c>
      <c r="B930" s="27">
        <v>564.87199999999996</v>
      </c>
    </row>
    <row r="931" spans="1:2" x14ac:dyDescent="0.2">
      <c r="A931" s="184">
        <v>40922</v>
      </c>
      <c r="B931" s="27">
        <v>568.65300000000002</v>
      </c>
    </row>
    <row r="932" spans="1:2" x14ac:dyDescent="0.2">
      <c r="A932" s="184">
        <v>40923</v>
      </c>
      <c r="B932" s="27">
        <v>575.38199999999995</v>
      </c>
    </row>
    <row r="933" spans="1:2" x14ac:dyDescent="0.2">
      <c r="A933" s="184">
        <v>40924</v>
      </c>
      <c r="B933" s="27">
        <v>573.43299999999999</v>
      </c>
    </row>
    <row r="934" spans="1:2" x14ac:dyDescent="0.2">
      <c r="A934" s="184">
        <v>40925</v>
      </c>
      <c r="B934" s="27">
        <v>574.82899999999995</v>
      </c>
    </row>
    <row r="935" spans="1:2" x14ac:dyDescent="0.2">
      <c r="A935" s="184">
        <v>40926</v>
      </c>
      <c r="B935" s="27">
        <v>578.38599999999997</v>
      </c>
    </row>
    <row r="936" spans="1:2" x14ac:dyDescent="0.2">
      <c r="A936" s="184">
        <v>40929</v>
      </c>
      <c r="B936" s="27">
        <v>574.529</v>
      </c>
    </row>
    <row r="937" spans="1:2" x14ac:dyDescent="0.2">
      <c r="A937" s="184">
        <v>40930</v>
      </c>
      <c r="B937" s="27">
        <v>573.17499999999995</v>
      </c>
    </row>
    <row r="938" spans="1:2" x14ac:dyDescent="0.2">
      <c r="A938" s="184">
        <v>40931</v>
      </c>
      <c r="B938" s="27">
        <v>571.51900000000001</v>
      </c>
    </row>
    <row r="939" spans="1:2" x14ac:dyDescent="0.2">
      <c r="A939" s="184">
        <v>40932</v>
      </c>
      <c r="B939" s="27">
        <v>570.08399999999995</v>
      </c>
    </row>
    <row r="940" spans="1:2" x14ac:dyDescent="0.2">
      <c r="A940" s="184">
        <v>40933</v>
      </c>
      <c r="B940" s="27">
        <v>572.928</v>
      </c>
    </row>
    <row r="941" spans="1:2" x14ac:dyDescent="0.2">
      <c r="A941" s="184">
        <v>40936</v>
      </c>
      <c r="B941" s="27">
        <v>576.35299999999995</v>
      </c>
    </row>
    <row r="942" spans="1:2" x14ac:dyDescent="0.2">
      <c r="A942" s="184">
        <v>40937</v>
      </c>
      <c r="B942" s="27">
        <v>577.03800000000001</v>
      </c>
    </row>
    <row r="943" spans="1:2" x14ac:dyDescent="0.2">
      <c r="A943" s="184">
        <v>40938</v>
      </c>
      <c r="B943" s="27">
        <v>580.58500000000004</v>
      </c>
    </row>
    <row r="944" spans="1:2" x14ac:dyDescent="0.2">
      <c r="A944" s="184">
        <v>40939</v>
      </c>
      <c r="B944" s="27">
        <v>584.43200000000002</v>
      </c>
    </row>
    <row r="945" spans="1:2" x14ac:dyDescent="0.2">
      <c r="A945" s="184">
        <v>40940</v>
      </c>
      <c r="B945" s="27">
        <v>594.76499999999999</v>
      </c>
    </row>
    <row r="946" spans="1:2" x14ac:dyDescent="0.2">
      <c r="A946" s="184">
        <v>40943</v>
      </c>
      <c r="B946" s="27">
        <v>594.24199999999996</v>
      </c>
    </row>
    <row r="947" spans="1:2" x14ac:dyDescent="0.2">
      <c r="A947" s="184">
        <v>40944</v>
      </c>
      <c r="B947" s="27">
        <v>596.77300000000002</v>
      </c>
    </row>
    <row r="948" spans="1:2" x14ac:dyDescent="0.2">
      <c r="A948" s="184">
        <v>40945</v>
      </c>
      <c r="B948" s="27">
        <v>601.03200000000004</v>
      </c>
    </row>
    <row r="949" spans="1:2" x14ac:dyDescent="0.2">
      <c r="A949" s="184">
        <v>40946</v>
      </c>
      <c r="B949" s="27">
        <v>600.46699999999998</v>
      </c>
    </row>
    <row r="950" spans="1:2" x14ac:dyDescent="0.2">
      <c r="A950" s="184">
        <v>40947</v>
      </c>
      <c r="B950" s="27">
        <v>604.86</v>
      </c>
    </row>
    <row r="951" spans="1:2" x14ac:dyDescent="0.2">
      <c r="A951" s="184">
        <v>40950</v>
      </c>
      <c r="B951" s="27">
        <v>604.03300000000002</v>
      </c>
    </row>
    <row r="952" spans="1:2" x14ac:dyDescent="0.2">
      <c r="A952" s="184">
        <v>40951</v>
      </c>
      <c r="B952" s="27">
        <v>605.846</v>
      </c>
    </row>
    <row r="953" spans="1:2" x14ac:dyDescent="0.2">
      <c r="A953" s="184">
        <v>40952</v>
      </c>
      <c r="B953" s="27">
        <v>603.16700000000003</v>
      </c>
    </row>
    <row r="954" spans="1:2" x14ac:dyDescent="0.2">
      <c r="A954" s="184">
        <v>40953</v>
      </c>
      <c r="B954" s="27">
        <v>606.62400000000002</v>
      </c>
    </row>
    <row r="955" spans="1:2" x14ac:dyDescent="0.2">
      <c r="A955" s="184">
        <v>40954</v>
      </c>
      <c r="B955" s="27">
        <v>609.24800000000005</v>
      </c>
    </row>
    <row r="956" spans="1:2" x14ac:dyDescent="0.2">
      <c r="A956" s="184">
        <v>40957</v>
      </c>
      <c r="B956" s="27">
        <v>610.20000000000005</v>
      </c>
    </row>
    <row r="957" spans="1:2" x14ac:dyDescent="0.2">
      <c r="A957" s="184">
        <v>40958</v>
      </c>
      <c r="B957" s="27">
        <v>608.68899999999996</v>
      </c>
    </row>
    <row r="958" spans="1:2" x14ac:dyDescent="0.2">
      <c r="A958" s="184">
        <v>40959</v>
      </c>
      <c r="B958" s="27">
        <v>601.63800000000003</v>
      </c>
    </row>
    <row r="959" spans="1:2" x14ac:dyDescent="0.2">
      <c r="A959" s="184">
        <v>40960</v>
      </c>
      <c r="B959" s="27">
        <v>603.83399999999995</v>
      </c>
    </row>
    <row r="960" spans="1:2" x14ac:dyDescent="0.2">
      <c r="A960" s="184">
        <v>40961</v>
      </c>
      <c r="B960" s="27">
        <v>611.25900000000001</v>
      </c>
    </row>
    <row r="961" spans="1:2" x14ac:dyDescent="0.2">
      <c r="A961" s="184">
        <v>40964</v>
      </c>
      <c r="B961" s="27">
        <v>618.20500000000004</v>
      </c>
    </row>
    <row r="962" spans="1:2" x14ac:dyDescent="0.2">
      <c r="A962" s="184">
        <v>40965</v>
      </c>
      <c r="B962" s="27">
        <v>616.72900000000004</v>
      </c>
    </row>
    <row r="963" spans="1:2" x14ac:dyDescent="0.2">
      <c r="A963" s="184">
        <v>40966</v>
      </c>
      <c r="B963" s="27">
        <v>619.27099999999996</v>
      </c>
    </row>
    <row r="964" spans="1:2" x14ac:dyDescent="0.2">
      <c r="A964" s="184">
        <v>40967</v>
      </c>
      <c r="B964" s="27">
        <v>615.82399999999996</v>
      </c>
    </row>
    <row r="965" spans="1:2" x14ac:dyDescent="0.2">
      <c r="A965" s="184">
        <v>40968</v>
      </c>
      <c r="B965" s="27">
        <v>619.13800000000003</v>
      </c>
    </row>
    <row r="966" spans="1:2" x14ac:dyDescent="0.2">
      <c r="A966" s="184">
        <v>40971</v>
      </c>
      <c r="B966" s="27">
        <v>619.50099999999998</v>
      </c>
    </row>
    <row r="967" spans="1:2" x14ac:dyDescent="0.2">
      <c r="A967" s="184">
        <v>40972</v>
      </c>
      <c r="B967" s="27">
        <v>626.32000000000005</v>
      </c>
    </row>
    <row r="968" spans="1:2" x14ac:dyDescent="0.2">
      <c r="A968" s="184">
        <v>40973</v>
      </c>
      <c r="B968" s="27">
        <v>627.94299999999998</v>
      </c>
    </row>
    <row r="969" spans="1:2" x14ac:dyDescent="0.2">
      <c r="A969" s="184">
        <v>40974</v>
      </c>
      <c r="B969" s="27">
        <v>627.72199999999998</v>
      </c>
    </row>
    <row r="970" spans="1:2" x14ac:dyDescent="0.2">
      <c r="A970" s="184">
        <v>40975</v>
      </c>
      <c r="B970" s="27">
        <v>629.97199999999998</v>
      </c>
    </row>
    <row r="971" spans="1:2" x14ac:dyDescent="0.2">
      <c r="A971" s="184">
        <v>40978</v>
      </c>
      <c r="B971" s="27">
        <v>628.82799999999997</v>
      </c>
    </row>
    <row r="972" spans="1:2" x14ac:dyDescent="0.2">
      <c r="A972" s="184">
        <v>40979</v>
      </c>
      <c r="B972" s="27">
        <v>626.53399999999999</v>
      </c>
    </row>
    <row r="973" spans="1:2" x14ac:dyDescent="0.2">
      <c r="A973" s="184">
        <v>40980</v>
      </c>
      <c r="B973" s="27">
        <v>623.85900000000004</v>
      </c>
    </row>
    <row r="974" spans="1:2" x14ac:dyDescent="0.2">
      <c r="A974" s="184">
        <v>40981</v>
      </c>
      <c r="B974" s="27">
        <v>623.32399999999996</v>
      </c>
    </row>
    <row r="975" spans="1:2" x14ac:dyDescent="0.2">
      <c r="A975" s="184">
        <v>40982</v>
      </c>
      <c r="B975" s="27">
        <v>623.12800000000004</v>
      </c>
    </row>
    <row r="976" spans="1:2" x14ac:dyDescent="0.2">
      <c r="A976" s="184">
        <v>40985</v>
      </c>
      <c r="B976" s="27">
        <v>612.27</v>
      </c>
    </row>
    <row r="977" spans="1:2" x14ac:dyDescent="0.2">
      <c r="A977" s="184">
        <v>40986</v>
      </c>
      <c r="B977" s="27">
        <v>610.78300000000002</v>
      </c>
    </row>
    <row r="978" spans="1:2" x14ac:dyDescent="0.2">
      <c r="A978" s="184">
        <v>40987</v>
      </c>
      <c r="B978" s="27">
        <v>611.31200000000001</v>
      </c>
    </row>
    <row r="979" spans="1:2" x14ac:dyDescent="0.2">
      <c r="A979" s="184">
        <v>40988</v>
      </c>
      <c r="B979" s="27">
        <v>612.90899999999999</v>
      </c>
    </row>
    <row r="980" spans="1:2" x14ac:dyDescent="0.2">
      <c r="A980" s="184">
        <v>40989</v>
      </c>
      <c r="B980" s="27">
        <v>614.46100000000001</v>
      </c>
    </row>
    <row r="981" spans="1:2" x14ac:dyDescent="0.2">
      <c r="A981" s="184">
        <v>40992</v>
      </c>
      <c r="B981" s="27">
        <v>616.61500000000001</v>
      </c>
    </row>
    <row r="982" spans="1:2" x14ac:dyDescent="0.2">
      <c r="A982" s="184">
        <v>40993</v>
      </c>
      <c r="B982" s="27">
        <v>617.26800000000003</v>
      </c>
    </row>
    <row r="983" spans="1:2" x14ac:dyDescent="0.2">
      <c r="A983" s="184">
        <v>40994</v>
      </c>
      <c r="B983" s="27">
        <v>620.44100000000003</v>
      </c>
    </row>
    <row r="984" spans="1:2" x14ac:dyDescent="0.2">
      <c r="A984" s="184">
        <v>40995</v>
      </c>
      <c r="B984" s="27">
        <v>617.25</v>
      </c>
    </row>
    <row r="985" spans="1:2" x14ac:dyDescent="0.2">
      <c r="A985" s="184">
        <v>40996</v>
      </c>
      <c r="B985" s="27">
        <v>614.21400000000006</v>
      </c>
    </row>
    <row r="986" spans="1:2" x14ac:dyDescent="0.2">
      <c r="A986" s="184">
        <v>40999</v>
      </c>
      <c r="B986" s="27">
        <v>613.18200000000002</v>
      </c>
    </row>
    <row r="987" spans="1:2" x14ac:dyDescent="0.2">
      <c r="A987" s="184">
        <v>41000</v>
      </c>
      <c r="B987" s="27">
        <v>615.61599999999999</v>
      </c>
    </row>
    <row r="988" spans="1:2" x14ac:dyDescent="0.2">
      <c r="A988" s="184">
        <v>41001</v>
      </c>
      <c r="B988" s="27">
        <v>613.072</v>
      </c>
    </row>
    <row r="989" spans="1:2" x14ac:dyDescent="0.2">
      <c r="A989" s="184">
        <v>41002</v>
      </c>
      <c r="B989" s="27">
        <v>613.33199999999999</v>
      </c>
    </row>
    <row r="990" spans="1:2" x14ac:dyDescent="0.2">
      <c r="A990" s="184">
        <v>41007</v>
      </c>
      <c r="B990" s="27">
        <v>619.08299999999997</v>
      </c>
    </row>
    <row r="991" spans="1:2" x14ac:dyDescent="0.2">
      <c r="A991" s="184">
        <v>41008</v>
      </c>
      <c r="B991" s="27">
        <v>618.39700000000005</v>
      </c>
    </row>
    <row r="992" spans="1:2" x14ac:dyDescent="0.2">
      <c r="A992" s="184">
        <v>41009</v>
      </c>
      <c r="B992" s="27">
        <v>621.93600000000004</v>
      </c>
    </row>
    <row r="993" spans="1:2" x14ac:dyDescent="0.2">
      <c r="A993" s="184">
        <v>41010</v>
      </c>
      <c r="B993" s="27">
        <v>620.74800000000005</v>
      </c>
    </row>
    <row r="994" spans="1:2" x14ac:dyDescent="0.2">
      <c r="A994" s="184">
        <v>41013</v>
      </c>
      <c r="B994" s="27">
        <v>625.00800000000004</v>
      </c>
    </row>
    <row r="995" spans="1:2" x14ac:dyDescent="0.2">
      <c r="A995" s="184">
        <v>41014</v>
      </c>
      <c r="B995" s="27">
        <v>623.779</v>
      </c>
    </row>
    <row r="996" spans="1:2" x14ac:dyDescent="0.2">
      <c r="A996" s="184">
        <v>41015</v>
      </c>
      <c r="B996" s="27">
        <v>617.63099999999997</v>
      </c>
    </row>
    <row r="997" spans="1:2" x14ac:dyDescent="0.2">
      <c r="A997" s="184">
        <v>41016</v>
      </c>
      <c r="B997" s="27">
        <v>616.52800000000002</v>
      </c>
    </row>
    <row r="998" spans="1:2" x14ac:dyDescent="0.2">
      <c r="A998" s="184">
        <v>41017</v>
      </c>
      <c r="B998" s="27">
        <v>617.66999999999996</v>
      </c>
    </row>
    <row r="999" spans="1:2" x14ac:dyDescent="0.2">
      <c r="A999" s="184">
        <v>41020</v>
      </c>
      <c r="B999" s="27">
        <v>612.1</v>
      </c>
    </row>
    <row r="1000" spans="1:2" x14ac:dyDescent="0.2">
      <c r="A1000" s="184">
        <v>41021</v>
      </c>
      <c r="B1000" s="27">
        <v>612.16600000000005</v>
      </c>
    </row>
    <row r="1001" spans="1:2" x14ac:dyDescent="0.2">
      <c r="A1001" s="184">
        <v>41022</v>
      </c>
      <c r="B1001" s="27">
        <v>606.04399999999998</v>
      </c>
    </row>
    <row r="1002" spans="1:2" x14ac:dyDescent="0.2">
      <c r="A1002" s="184">
        <v>41023</v>
      </c>
      <c r="B1002" s="27">
        <v>606.40700000000004</v>
      </c>
    </row>
    <row r="1003" spans="1:2" x14ac:dyDescent="0.2">
      <c r="A1003" s="184">
        <v>41024</v>
      </c>
      <c r="B1003" s="27">
        <v>606.08500000000004</v>
      </c>
    </row>
    <row r="1004" spans="1:2" x14ac:dyDescent="0.2">
      <c r="A1004" s="184">
        <v>41027</v>
      </c>
      <c r="B1004" s="27">
        <v>605.03599999999994</v>
      </c>
    </row>
    <row r="1005" spans="1:2" x14ac:dyDescent="0.2">
      <c r="A1005" s="184">
        <v>41028</v>
      </c>
      <c r="B1005" s="27">
        <v>608.77499999999998</v>
      </c>
    </row>
    <row r="1006" spans="1:2" x14ac:dyDescent="0.2">
      <c r="A1006" s="184">
        <v>41029</v>
      </c>
      <c r="B1006" s="27">
        <v>603.37800000000004</v>
      </c>
    </row>
    <row r="1007" spans="1:2" x14ac:dyDescent="0.2">
      <c r="A1007" s="184">
        <v>41030</v>
      </c>
      <c r="B1007" s="27">
        <v>605.88300000000004</v>
      </c>
    </row>
    <row r="1008" spans="1:2" x14ac:dyDescent="0.2">
      <c r="A1008" s="184">
        <v>41031</v>
      </c>
      <c r="B1008" s="27">
        <v>603.81600000000003</v>
      </c>
    </row>
    <row r="1009" spans="1:2" x14ac:dyDescent="0.2">
      <c r="A1009" s="184">
        <v>41034</v>
      </c>
      <c r="B1009" s="27">
        <v>599.66099999999994</v>
      </c>
    </row>
    <row r="1010" spans="1:2" x14ac:dyDescent="0.2">
      <c r="A1010" s="184">
        <v>41035</v>
      </c>
      <c r="B1010" s="27">
        <v>600.40800000000002</v>
      </c>
    </row>
    <row r="1011" spans="1:2" x14ac:dyDescent="0.2">
      <c r="A1011" s="184">
        <v>41036</v>
      </c>
      <c r="B1011" s="27">
        <v>605.62699999999995</v>
      </c>
    </row>
    <row r="1012" spans="1:2" x14ac:dyDescent="0.2">
      <c r="A1012" s="184">
        <v>41037</v>
      </c>
      <c r="B1012" s="27">
        <v>609.15</v>
      </c>
    </row>
    <row r="1013" spans="1:2" x14ac:dyDescent="0.2">
      <c r="A1013" s="184">
        <v>41038</v>
      </c>
      <c r="B1013" s="27">
        <v>608.87</v>
      </c>
    </row>
    <row r="1014" spans="1:2" x14ac:dyDescent="0.2">
      <c r="A1014" s="184">
        <v>41041</v>
      </c>
      <c r="B1014" s="27">
        <v>607.80899999999997</v>
      </c>
    </row>
    <row r="1015" spans="1:2" x14ac:dyDescent="0.2">
      <c r="A1015" s="184">
        <v>41042</v>
      </c>
      <c r="B1015" s="27">
        <v>608.57100000000003</v>
      </c>
    </row>
    <row r="1016" spans="1:2" x14ac:dyDescent="0.2">
      <c r="A1016" s="184">
        <v>41043</v>
      </c>
      <c r="B1016" s="27">
        <v>605.48599999999999</v>
      </c>
    </row>
    <row r="1017" spans="1:2" x14ac:dyDescent="0.2">
      <c r="A1017" s="184">
        <v>41045</v>
      </c>
      <c r="B1017" s="27">
        <v>604.04499999999996</v>
      </c>
    </row>
    <row r="1018" spans="1:2" x14ac:dyDescent="0.2">
      <c r="A1018" s="184">
        <v>41048</v>
      </c>
      <c r="B1018" s="27">
        <v>603.48199999999997</v>
      </c>
    </row>
    <row r="1019" spans="1:2" x14ac:dyDescent="0.2">
      <c r="A1019" s="184">
        <v>41049</v>
      </c>
      <c r="B1019" s="27">
        <v>604.04</v>
      </c>
    </row>
    <row r="1020" spans="1:2" x14ac:dyDescent="0.2">
      <c r="A1020" s="184">
        <v>41050</v>
      </c>
      <c r="B1020" s="27">
        <v>606.69100000000003</v>
      </c>
    </row>
    <row r="1021" spans="1:2" x14ac:dyDescent="0.2">
      <c r="A1021" s="184">
        <v>41051</v>
      </c>
      <c r="B1021" s="27">
        <v>608.69000000000005</v>
      </c>
    </row>
    <row r="1022" spans="1:2" x14ac:dyDescent="0.2">
      <c r="A1022" s="184">
        <v>41052</v>
      </c>
      <c r="B1022" s="27">
        <v>610.52800000000002</v>
      </c>
    </row>
    <row r="1023" spans="1:2" x14ac:dyDescent="0.2">
      <c r="A1023" s="184">
        <v>41056</v>
      </c>
      <c r="B1023" s="27">
        <v>606.62099999999998</v>
      </c>
    </row>
    <row r="1024" spans="1:2" x14ac:dyDescent="0.2">
      <c r="A1024" s="184">
        <v>41057</v>
      </c>
      <c r="B1024" s="27">
        <v>606.48</v>
      </c>
    </row>
    <row r="1025" spans="1:2" x14ac:dyDescent="0.2">
      <c r="A1025" s="184">
        <v>41058</v>
      </c>
      <c r="B1025" s="27">
        <v>607.81899999999996</v>
      </c>
    </row>
    <row r="1026" spans="1:2" x14ac:dyDescent="0.2">
      <c r="A1026" s="184">
        <v>41059</v>
      </c>
      <c r="B1026" s="27">
        <v>611.36300000000006</v>
      </c>
    </row>
    <row r="1027" spans="1:2" x14ac:dyDescent="0.2">
      <c r="A1027" s="184">
        <v>41062</v>
      </c>
      <c r="B1027" s="27">
        <v>616.072</v>
      </c>
    </row>
    <row r="1028" spans="1:2" x14ac:dyDescent="0.2">
      <c r="A1028" s="184">
        <v>41063</v>
      </c>
      <c r="B1028" s="27">
        <v>619.12599999999998</v>
      </c>
    </row>
    <row r="1029" spans="1:2" x14ac:dyDescent="0.2">
      <c r="A1029" s="184">
        <v>41064</v>
      </c>
      <c r="B1029" s="27">
        <v>621.29200000000003</v>
      </c>
    </row>
    <row r="1030" spans="1:2" x14ac:dyDescent="0.2">
      <c r="A1030" s="184">
        <v>41066</v>
      </c>
      <c r="B1030" s="27">
        <v>622.33600000000001</v>
      </c>
    </row>
    <row r="1031" spans="1:2" x14ac:dyDescent="0.2">
      <c r="A1031" s="184">
        <v>41069</v>
      </c>
      <c r="B1031" s="27">
        <v>625.07899999999995</v>
      </c>
    </row>
    <row r="1032" spans="1:2" x14ac:dyDescent="0.2">
      <c r="A1032" s="184">
        <v>41070</v>
      </c>
      <c r="B1032" s="27">
        <v>622.66300000000001</v>
      </c>
    </row>
    <row r="1033" spans="1:2" x14ac:dyDescent="0.2">
      <c r="A1033" s="184">
        <v>41071</v>
      </c>
      <c r="B1033" s="27">
        <v>623.28700000000003</v>
      </c>
    </row>
    <row r="1034" spans="1:2" x14ac:dyDescent="0.2">
      <c r="A1034" s="184">
        <v>41072</v>
      </c>
      <c r="B1034" s="27">
        <v>623.94500000000005</v>
      </c>
    </row>
    <row r="1035" spans="1:2" x14ac:dyDescent="0.2">
      <c r="A1035" s="184">
        <v>41073</v>
      </c>
      <c r="B1035" s="27">
        <v>622.29399999999998</v>
      </c>
    </row>
    <row r="1036" spans="1:2" x14ac:dyDescent="0.2">
      <c r="A1036" s="184">
        <v>41076</v>
      </c>
      <c r="B1036" s="27">
        <v>621.22699999999998</v>
      </c>
    </row>
    <row r="1037" spans="1:2" x14ac:dyDescent="0.2">
      <c r="A1037" s="184">
        <v>41077</v>
      </c>
      <c r="B1037" s="27">
        <v>624.96</v>
      </c>
    </row>
    <row r="1038" spans="1:2" x14ac:dyDescent="0.2">
      <c r="A1038" s="184">
        <v>41078</v>
      </c>
      <c r="B1038" s="27">
        <v>625.524</v>
      </c>
    </row>
    <row r="1039" spans="1:2" x14ac:dyDescent="0.2">
      <c r="A1039" s="184">
        <v>41079</v>
      </c>
      <c r="B1039" s="27">
        <v>622.03399999999999</v>
      </c>
    </row>
    <row r="1040" spans="1:2" x14ac:dyDescent="0.2">
      <c r="A1040" s="184">
        <v>41080</v>
      </c>
      <c r="B1040" s="27">
        <v>622.41800000000001</v>
      </c>
    </row>
    <row r="1041" spans="1:2" x14ac:dyDescent="0.2">
      <c r="A1041" s="184">
        <v>41083</v>
      </c>
      <c r="B1041" s="27">
        <v>624.70600000000002</v>
      </c>
    </row>
    <row r="1042" spans="1:2" x14ac:dyDescent="0.2">
      <c r="A1042" s="184">
        <v>41084</v>
      </c>
      <c r="B1042" s="27">
        <v>624.43799999999999</v>
      </c>
    </row>
    <row r="1043" spans="1:2" x14ac:dyDescent="0.2">
      <c r="A1043" s="184">
        <v>41085</v>
      </c>
      <c r="B1043" s="27">
        <v>623.06500000000005</v>
      </c>
    </row>
    <row r="1044" spans="1:2" x14ac:dyDescent="0.2">
      <c r="A1044" s="184">
        <v>41086</v>
      </c>
      <c r="B1044" s="27">
        <v>627.322</v>
      </c>
    </row>
    <row r="1045" spans="1:2" x14ac:dyDescent="0.2">
      <c r="A1045" s="184">
        <v>41087</v>
      </c>
      <c r="B1045" s="27">
        <v>624.93899999999996</v>
      </c>
    </row>
    <row r="1046" spans="1:2" x14ac:dyDescent="0.2">
      <c r="A1046" s="184">
        <v>41090</v>
      </c>
      <c r="B1046" s="27">
        <v>623.23400000000004</v>
      </c>
    </row>
    <row r="1047" spans="1:2" x14ac:dyDescent="0.2">
      <c r="A1047" s="184">
        <v>41091</v>
      </c>
      <c r="B1047" s="27">
        <v>625.06600000000003</v>
      </c>
    </row>
    <row r="1048" spans="1:2" x14ac:dyDescent="0.2">
      <c r="A1048" s="184">
        <v>41092</v>
      </c>
      <c r="B1048" s="27">
        <v>626.66999999999996</v>
      </c>
    </row>
    <row r="1049" spans="1:2" x14ac:dyDescent="0.2">
      <c r="A1049" s="184">
        <v>41093</v>
      </c>
      <c r="B1049" s="27">
        <v>646.34799999999996</v>
      </c>
    </row>
    <row r="1050" spans="1:2" x14ac:dyDescent="0.2">
      <c r="A1050" s="184">
        <v>41094</v>
      </c>
      <c r="B1050" s="27">
        <v>651.88099999999997</v>
      </c>
    </row>
    <row r="1051" spans="1:2" x14ac:dyDescent="0.2">
      <c r="A1051" s="184">
        <v>41097</v>
      </c>
      <c r="B1051" s="27">
        <v>654.92999999999995</v>
      </c>
    </row>
    <row r="1052" spans="1:2" x14ac:dyDescent="0.2">
      <c r="A1052" s="184">
        <v>41098</v>
      </c>
      <c r="B1052" s="27">
        <v>653.702</v>
      </c>
    </row>
    <row r="1053" spans="1:2" x14ac:dyDescent="0.2">
      <c r="A1053" s="184">
        <v>41099</v>
      </c>
      <c r="B1053" s="27">
        <v>658.92</v>
      </c>
    </row>
    <row r="1054" spans="1:2" x14ac:dyDescent="0.2">
      <c r="A1054" s="184">
        <v>41100</v>
      </c>
      <c r="B1054" s="27">
        <v>659.48800000000006</v>
      </c>
    </row>
    <row r="1055" spans="1:2" x14ac:dyDescent="0.2">
      <c r="A1055" s="184">
        <v>41101</v>
      </c>
      <c r="B1055" s="27">
        <v>658.94299999999998</v>
      </c>
    </row>
    <row r="1056" spans="1:2" x14ac:dyDescent="0.2">
      <c r="A1056" s="184">
        <v>41104</v>
      </c>
      <c r="B1056" s="27">
        <v>666.93200000000002</v>
      </c>
    </row>
    <row r="1057" spans="1:2" x14ac:dyDescent="0.2">
      <c r="A1057" s="184">
        <v>41105</v>
      </c>
      <c r="B1057" s="27">
        <v>668.55899999999997</v>
      </c>
    </row>
    <row r="1058" spans="1:2" x14ac:dyDescent="0.2">
      <c r="A1058" s="184">
        <v>41106</v>
      </c>
      <c r="B1058" s="27">
        <v>664.49199999999996</v>
      </c>
    </row>
    <row r="1059" spans="1:2" x14ac:dyDescent="0.2">
      <c r="A1059" s="184">
        <v>41107</v>
      </c>
      <c r="B1059" s="27">
        <v>666.03800000000001</v>
      </c>
    </row>
    <row r="1060" spans="1:2" x14ac:dyDescent="0.2">
      <c r="A1060" s="184">
        <v>41108</v>
      </c>
      <c r="B1060" s="27">
        <v>668.02499999999998</v>
      </c>
    </row>
    <row r="1061" spans="1:2" x14ac:dyDescent="0.2">
      <c r="A1061" s="184">
        <v>41111</v>
      </c>
      <c r="B1061" s="27">
        <v>674.03</v>
      </c>
    </row>
    <row r="1062" spans="1:2" x14ac:dyDescent="0.2">
      <c r="A1062" s="184">
        <v>41112</v>
      </c>
      <c r="B1062" s="27">
        <v>673.55</v>
      </c>
    </row>
    <row r="1063" spans="1:2" x14ac:dyDescent="0.2">
      <c r="A1063" s="184">
        <v>41113</v>
      </c>
      <c r="B1063" s="27">
        <v>671.39099999999996</v>
      </c>
    </row>
    <row r="1064" spans="1:2" x14ac:dyDescent="0.2">
      <c r="A1064" s="184">
        <v>41114</v>
      </c>
      <c r="B1064" s="27">
        <v>668.75599999999997</v>
      </c>
    </row>
    <row r="1065" spans="1:2" x14ac:dyDescent="0.2">
      <c r="A1065" s="184">
        <v>41115</v>
      </c>
      <c r="B1065" s="27">
        <v>662.25400000000002</v>
      </c>
    </row>
    <row r="1066" spans="1:2" x14ac:dyDescent="0.2">
      <c r="A1066" s="184">
        <v>41118</v>
      </c>
      <c r="B1066" s="27">
        <v>662.35799999999995</v>
      </c>
    </row>
    <row r="1067" spans="1:2" x14ac:dyDescent="0.2">
      <c r="A1067" s="184">
        <v>41119</v>
      </c>
      <c r="B1067" s="27">
        <v>670.298</v>
      </c>
    </row>
    <row r="1068" spans="1:2" x14ac:dyDescent="0.2">
      <c r="A1068" s="184">
        <v>41120</v>
      </c>
      <c r="B1068" s="27">
        <v>683.74699999999996</v>
      </c>
    </row>
    <row r="1069" spans="1:2" x14ac:dyDescent="0.2">
      <c r="A1069" s="184">
        <v>41121</v>
      </c>
      <c r="B1069" s="27">
        <v>680.33199999999999</v>
      </c>
    </row>
    <row r="1070" spans="1:2" x14ac:dyDescent="0.2">
      <c r="A1070" s="184">
        <v>41122</v>
      </c>
      <c r="B1070" s="27">
        <v>684.81899999999996</v>
      </c>
    </row>
    <row r="1071" spans="1:2" x14ac:dyDescent="0.2">
      <c r="A1071" s="184">
        <v>41125</v>
      </c>
      <c r="B1071" s="27">
        <v>683.92600000000004</v>
      </c>
    </row>
    <row r="1072" spans="1:2" x14ac:dyDescent="0.2">
      <c r="A1072" s="184">
        <v>41126</v>
      </c>
      <c r="B1072" s="27">
        <v>685.24900000000002</v>
      </c>
    </row>
    <row r="1073" spans="1:2" x14ac:dyDescent="0.2">
      <c r="A1073" s="184">
        <v>41127</v>
      </c>
      <c r="B1073" s="27">
        <v>686.29</v>
      </c>
    </row>
    <row r="1074" spans="1:2" x14ac:dyDescent="0.2">
      <c r="A1074" s="184">
        <v>41128</v>
      </c>
      <c r="B1074" s="27">
        <v>694.01700000000005</v>
      </c>
    </row>
    <row r="1075" spans="1:2" x14ac:dyDescent="0.2">
      <c r="A1075" s="184">
        <v>41129</v>
      </c>
      <c r="B1075" s="27">
        <v>694.94600000000003</v>
      </c>
    </row>
    <row r="1076" spans="1:2" x14ac:dyDescent="0.2">
      <c r="A1076" s="184">
        <v>41132</v>
      </c>
      <c r="B1076" s="27">
        <v>698.101</v>
      </c>
    </row>
    <row r="1077" spans="1:2" x14ac:dyDescent="0.2">
      <c r="A1077" s="184">
        <v>41133</v>
      </c>
      <c r="B1077" s="27">
        <v>695.20699999999999</v>
      </c>
    </row>
    <row r="1078" spans="1:2" x14ac:dyDescent="0.2">
      <c r="A1078" s="184">
        <v>41134</v>
      </c>
      <c r="B1078" s="27">
        <v>702.60799999999995</v>
      </c>
    </row>
    <row r="1079" spans="1:2" x14ac:dyDescent="0.2">
      <c r="A1079" s="184">
        <v>41135</v>
      </c>
      <c r="B1079" s="27">
        <v>703.63300000000004</v>
      </c>
    </row>
    <row r="1080" spans="1:2" x14ac:dyDescent="0.2">
      <c r="A1080" s="184">
        <v>41136</v>
      </c>
      <c r="B1080" s="27">
        <v>701.255</v>
      </c>
    </row>
    <row r="1081" spans="1:2" x14ac:dyDescent="0.2">
      <c r="A1081" s="184">
        <v>41139</v>
      </c>
      <c r="B1081" s="27">
        <v>693.65700000000004</v>
      </c>
    </row>
    <row r="1082" spans="1:2" x14ac:dyDescent="0.2">
      <c r="A1082" s="184">
        <v>41140</v>
      </c>
      <c r="B1082" s="27">
        <v>693.73699999999997</v>
      </c>
    </row>
    <row r="1083" spans="1:2" x14ac:dyDescent="0.2">
      <c r="A1083" s="184">
        <v>41141</v>
      </c>
      <c r="B1083" s="27">
        <v>699.31799999999998</v>
      </c>
    </row>
    <row r="1084" spans="1:2" x14ac:dyDescent="0.2">
      <c r="A1084" s="184">
        <v>41142</v>
      </c>
      <c r="B1084" s="27">
        <v>695.63</v>
      </c>
    </row>
    <row r="1085" spans="1:2" x14ac:dyDescent="0.2">
      <c r="A1085" s="184">
        <v>41143</v>
      </c>
      <c r="B1085" s="27">
        <v>694.65499999999997</v>
      </c>
    </row>
    <row r="1086" spans="1:2" x14ac:dyDescent="0.2">
      <c r="A1086" s="184">
        <v>41146</v>
      </c>
      <c r="B1086" s="27">
        <v>698.10199999999998</v>
      </c>
    </row>
    <row r="1087" spans="1:2" x14ac:dyDescent="0.2">
      <c r="A1087" s="184">
        <v>41147</v>
      </c>
      <c r="B1087" s="27">
        <v>704.73699999999997</v>
      </c>
    </row>
    <row r="1088" spans="1:2" x14ac:dyDescent="0.2">
      <c r="A1088" s="184">
        <v>41148</v>
      </c>
      <c r="B1088" s="27">
        <v>703.27</v>
      </c>
    </row>
    <row r="1089" spans="1:2" x14ac:dyDescent="0.2">
      <c r="A1089" s="184">
        <v>41149</v>
      </c>
      <c r="B1089" s="27">
        <v>698.86300000000006</v>
      </c>
    </row>
    <row r="1090" spans="1:2" x14ac:dyDescent="0.2">
      <c r="A1090" s="184">
        <v>41150</v>
      </c>
      <c r="B1090" s="27">
        <v>702.90700000000004</v>
      </c>
    </row>
    <row r="1091" spans="1:2" x14ac:dyDescent="0.2">
      <c r="A1091" s="184">
        <v>41153</v>
      </c>
      <c r="B1091" s="27">
        <v>696.58699999999999</v>
      </c>
    </row>
    <row r="1092" spans="1:2" x14ac:dyDescent="0.2">
      <c r="A1092" s="184">
        <v>41154</v>
      </c>
      <c r="B1092" s="27">
        <v>696.02499999999998</v>
      </c>
    </row>
    <row r="1093" spans="1:2" x14ac:dyDescent="0.2">
      <c r="A1093" s="184">
        <v>41155</v>
      </c>
      <c r="B1093" s="27">
        <v>684.93200000000002</v>
      </c>
    </row>
    <row r="1094" spans="1:2" x14ac:dyDescent="0.2">
      <c r="A1094" s="184">
        <v>41156</v>
      </c>
      <c r="B1094" s="27">
        <v>687.40499999999997</v>
      </c>
    </row>
    <row r="1095" spans="1:2" x14ac:dyDescent="0.2">
      <c r="A1095" s="184">
        <v>41157</v>
      </c>
      <c r="B1095" s="27">
        <v>685.17899999999997</v>
      </c>
    </row>
    <row r="1096" spans="1:2" x14ac:dyDescent="0.2">
      <c r="A1096" s="184">
        <v>41160</v>
      </c>
      <c r="B1096" s="27">
        <v>686.20100000000002</v>
      </c>
    </row>
    <row r="1097" spans="1:2" x14ac:dyDescent="0.2">
      <c r="A1097" s="184">
        <v>41161</v>
      </c>
      <c r="B1097" s="27">
        <v>688.80399999999997</v>
      </c>
    </row>
    <row r="1098" spans="1:2" x14ac:dyDescent="0.2">
      <c r="A1098" s="184">
        <v>41162</v>
      </c>
      <c r="B1098" s="27">
        <v>684.17399999999998</v>
      </c>
    </row>
    <row r="1099" spans="1:2" x14ac:dyDescent="0.2">
      <c r="A1099" s="184">
        <v>41163</v>
      </c>
      <c r="B1099" s="27">
        <v>682.24199999999996</v>
      </c>
    </row>
    <row r="1100" spans="1:2" x14ac:dyDescent="0.2">
      <c r="A1100" s="184">
        <v>41164</v>
      </c>
      <c r="B1100" s="27">
        <v>686.93799999999999</v>
      </c>
    </row>
    <row r="1101" spans="1:2" x14ac:dyDescent="0.2">
      <c r="A1101" s="184">
        <v>41167</v>
      </c>
      <c r="B1101" s="27">
        <v>695.15</v>
      </c>
    </row>
    <row r="1102" spans="1:2" x14ac:dyDescent="0.2">
      <c r="A1102" s="184">
        <v>41168</v>
      </c>
      <c r="B1102" s="27">
        <v>700.87699999999995</v>
      </c>
    </row>
    <row r="1103" spans="1:2" x14ac:dyDescent="0.2">
      <c r="A1103" s="184">
        <v>41169</v>
      </c>
      <c r="B1103" s="27">
        <v>689.09100000000001</v>
      </c>
    </row>
    <row r="1104" spans="1:2" x14ac:dyDescent="0.2">
      <c r="A1104" s="184">
        <v>41170</v>
      </c>
      <c r="B1104" s="27">
        <v>695.69200000000001</v>
      </c>
    </row>
    <row r="1105" spans="1:2" x14ac:dyDescent="0.2">
      <c r="A1105" s="184">
        <v>41171</v>
      </c>
      <c r="B1105" s="27">
        <v>689.29600000000005</v>
      </c>
    </row>
    <row r="1106" spans="1:2" x14ac:dyDescent="0.2">
      <c r="A1106" s="184">
        <v>41174</v>
      </c>
      <c r="B1106" s="27">
        <v>695.79899999999998</v>
      </c>
    </row>
    <row r="1107" spans="1:2" x14ac:dyDescent="0.2">
      <c r="A1107" s="184">
        <v>41175</v>
      </c>
      <c r="B1107" s="27">
        <v>695.74199999999996</v>
      </c>
    </row>
    <row r="1108" spans="1:2" x14ac:dyDescent="0.2">
      <c r="A1108" s="184">
        <v>41176</v>
      </c>
      <c r="B1108" s="27">
        <v>693.78700000000003</v>
      </c>
    </row>
    <row r="1109" spans="1:2" x14ac:dyDescent="0.2">
      <c r="A1109" s="184">
        <v>41177</v>
      </c>
      <c r="B1109" s="27">
        <v>694.62300000000005</v>
      </c>
    </row>
    <row r="1110" spans="1:2" x14ac:dyDescent="0.2">
      <c r="A1110" s="184">
        <v>41178</v>
      </c>
      <c r="B1110" s="27">
        <v>694.452</v>
      </c>
    </row>
    <row r="1111" spans="1:2" x14ac:dyDescent="0.2">
      <c r="A1111" s="184">
        <v>41181</v>
      </c>
      <c r="B1111" s="27">
        <v>697.33600000000001</v>
      </c>
    </row>
    <row r="1112" spans="1:2" x14ac:dyDescent="0.2">
      <c r="A1112" s="184">
        <v>41182</v>
      </c>
      <c r="B1112" s="27">
        <v>710.05799999999999</v>
      </c>
    </row>
    <row r="1113" spans="1:2" x14ac:dyDescent="0.2">
      <c r="A1113" s="184">
        <v>41183</v>
      </c>
      <c r="B1113" s="27">
        <v>714.50099999999998</v>
      </c>
    </row>
    <row r="1114" spans="1:2" x14ac:dyDescent="0.2">
      <c r="A1114" s="184">
        <v>41184</v>
      </c>
      <c r="B1114" s="27">
        <v>719.45899999999995</v>
      </c>
    </row>
    <row r="1115" spans="1:2" x14ac:dyDescent="0.2">
      <c r="A1115" s="184">
        <v>41185</v>
      </c>
      <c r="B1115" s="27">
        <v>720.32799999999997</v>
      </c>
    </row>
    <row r="1116" spans="1:2" x14ac:dyDescent="0.2">
      <c r="A1116" s="184">
        <v>41188</v>
      </c>
      <c r="B1116" s="27">
        <v>727.35199999999998</v>
      </c>
    </row>
    <row r="1117" spans="1:2" x14ac:dyDescent="0.2">
      <c r="A1117" s="184">
        <v>41189</v>
      </c>
      <c r="B1117" s="27">
        <v>723.255</v>
      </c>
    </row>
    <row r="1118" spans="1:2" x14ac:dyDescent="0.2">
      <c r="A1118" s="184">
        <v>41190</v>
      </c>
      <c r="B1118" s="27">
        <v>726.15599999999995</v>
      </c>
    </row>
    <row r="1119" spans="1:2" x14ac:dyDescent="0.2">
      <c r="A1119" s="184">
        <v>41191</v>
      </c>
      <c r="B1119" s="27">
        <v>721.80600000000004</v>
      </c>
    </row>
    <row r="1120" spans="1:2" x14ac:dyDescent="0.2">
      <c r="A1120" s="184">
        <v>41192</v>
      </c>
      <c r="B1120" s="27">
        <v>728.26599999999996</v>
      </c>
    </row>
    <row r="1121" spans="1:2" x14ac:dyDescent="0.2">
      <c r="A1121" s="184">
        <v>41195</v>
      </c>
      <c r="B1121" s="27">
        <v>736.55100000000004</v>
      </c>
    </row>
    <row r="1122" spans="1:2" x14ac:dyDescent="0.2">
      <c r="A1122" s="184">
        <v>41196</v>
      </c>
      <c r="B1122" s="27">
        <v>733.68499999999995</v>
      </c>
    </row>
    <row r="1123" spans="1:2" x14ac:dyDescent="0.2">
      <c r="A1123" s="184">
        <v>41197</v>
      </c>
      <c r="B1123" s="27">
        <v>738.08500000000004</v>
      </c>
    </row>
    <row r="1124" spans="1:2" x14ac:dyDescent="0.2">
      <c r="A1124" s="184">
        <v>41198</v>
      </c>
      <c r="B1124" s="27">
        <v>739.28</v>
      </c>
    </row>
    <row r="1125" spans="1:2" x14ac:dyDescent="0.2">
      <c r="A1125" s="184">
        <v>41199</v>
      </c>
      <c r="B1125" s="27">
        <v>748.11199999999997</v>
      </c>
    </row>
    <row r="1126" spans="1:2" x14ac:dyDescent="0.2">
      <c r="A1126" s="184">
        <v>41202</v>
      </c>
      <c r="B1126" s="27">
        <v>748.43299999999999</v>
      </c>
    </row>
    <row r="1127" spans="1:2" x14ac:dyDescent="0.2">
      <c r="A1127" s="184">
        <v>41203</v>
      </c>
      <c r="B1127" s="27">
        <v>748.58399999999995</v>
      </c>
    </row>
    <row r="1128" spans="1:2" x14ac:dyDescent="0.2">
      <c r="A1128" s="184">
        <v>41204</v>
      </c>
      <c r="B1128" s="27">
        <v>742.71900000000005</v>
      </c>
    </row>
    <row r="1129" spans="1:2" x14ac:dyDescent="0.2">
      <c r="A1129" s="184">
        <v>41205</v>
      </c>
      <c r="B1129" s="27">
        <v>741.30399999999997</v>
      </c>
    </row>
    <row r="1130" spans="1:2" x14ac:dyDescent="0.2">
      <c r="A1130" s="184">
        <v>41206</v>
      </c>
      <c r="B1130" s="27">
        <v>750.96900000000005</v>
      </c>
    </row>
  </sheetData>
  <mergeCells count="5">
    <mergeCell ref="A4:F4"/>
    <mergeCell ref="A5:F5"/>
    <mergeCell ref="A1:F1"/>
    <mergeCell ref="A2:F2"/>
    <mergeCell ref="N35:T35"/>
  </mergeCell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1"/>
  <dimension ref="A1:U40"/>
  <sheetViews>
    <sheetView zoomScale="80" zoomScaleNormal="80" workbookViewId="0">
      <selection activeCell="H11" sqref="H11"/>
    </sheetView>
  </sheetViews>
  <sheetFormatPr baseColWidth="10" defaultColWidth="11" defaultRowHeight="14.25" x14ac:dyDescent="0.2"/>
  <cols>
    <col min="1" max="1" width="19.375" customWidth="1"/>
    <col min="2" max="2" width="16.625" customWidth="1"/>
    <col min="3" max="3" width="13.625" customWidth="1"/>
  </cols>
  <sheetData>
    <row r="1" spans="1:21" ht="18" x14ac:dyDescent="0.25">
      <c r="A1" s="699" t="s">
        <v>268</v>
      </c>
      <c r="B1" s="699"/>
      <c r="C1" s="699"/>
    </row>
    <row r="2" spans="1:21" ht="18" x14ac:dyDescent="0.25">
      <c r="A2" s="700" t="s">
        <v>269</v>
      </c>
      <c r="B2" s="700"/>
      <c r="C2" s="700"/>
    </row>
    <row r="3" spans="1:21" ht="18" x14ac:dyDescent="0.25">
      <c r="A3" s="128"/>
    </row>
    <row r="4" spans="1:21" ht="15" x14ac:dyDescent="0.25">
      <c r="A4" s="703" t="s">
        <v>377</v>
      </c>
      <c r="B4" s="703"/>
      <c r="C4" s="703"/>
      <c r="D4" s="703"/>
      <c r="E4" s="703"/>
      <c r="M4" s="107" t="s">
        <v>276</v>
      </c>
    </row>
    <row r="5" spans="1:21" ht="15" thickBot="1" x14ac:dyDescent="0.25"/>
    <row r="6" spans="1:21" ht="15" thickBot="1" x14ac:dyDescent="0.25">
      <c r="A6" s="115" t="s">
        <v>196</v>
      </c>
      <c r="B6" s="180" t="s">
        <v>654</v>
      </c>
      <c r="C6" s="117" t="s">
        <v>3</v>
      </c>
      <c r="M6" s="422"/>
      <c r="N6" s="422"/>
      <c r="O6" s="422"/>
      <c r="P6" s="422"/>
      <c r="Q6" s="422"/>
      <c r="R6" s="422"/>
      <c r="S6" s="422"/>
      <c r="T6" s="422"/>
      <c r="U6" s="422"/>
    </row>
    <row r="7" spans="1:21" ht="30.75" thickBot="1" x14ac:dyDescent="0.3">
      <c r="A7" s="129" t="s">
        <v>197</v>
      </c>
      <c r="B7" s="179" t="s">
        <v>653</v>
      </c>
      <c r="C7" s="131" t="s">
        <v>814</v>
      </c>
      <c r="M7" s="422"/>
      <c r="N7" s="422"/>
      <c r="O7" s="422"/>
      <c r="P7" s="422"/>
      <c r="Q7" s="422"/>
      <c r="R7" s="422"/>
      <c r="S7" s="422"/>
      <c r="T7" s="422"/>
      <c r="U7" s="422"/>
    </row>
    <row r="8" spans="1:21" x14ac:dyDescent="0.2">
      <c r="A8" s="174" t="s">
        <v>191</v>
      </c>
      <c r="B8" s="568">
        <v>40000</v>
      </c>
      <c r="C8" s="177"/>
      <c r="M8" s="422"/>
      <c r="N8" s="422"/>
      <c r="O8" s="422"/>
      <c r="P8" s="422"/>
      <c r="Q8" s="422"/>
      <c r="R8" s="422"/>
      <c r="S8" s="422"/>
      <c r="T8" s="422"/>
      <c r="U8" s="422"/>
    </row>
    <row r="9" spans="1:21" x14ac:dyDescent="0.2">
      <c r="A9" s="175" t="s">
        <v>192</v>
      </c>
      <c r="B9" s="568">
        <v>60000</v>
      </c>
      <c r="C9" s="177"/>
      <c r="M9" s="422"/>
      <c r="N9" s="422"/>
      <c r="O9" s="422"/>
      <c r="P9" s="422"/>
      <c r="Q9" s="422"/>
      <c r="R9" s="422"/>
      <c r="S9" s="422"/>
      <c r="T9" s="422"/>
      <c r="U9" s="422"/>
    </row>
    <row r="10" spans="1:21" x14ac:dyDescent="0.2">
      <c r="A10" s="175" t="s">
        <v>193</v>
      </c>
      <c r="B10" s="568">
        <v>20000</v>
      </c>
      <c r="C10" s="177"/>
      <c r="M10" s="422"/>
      <c r="N10" s="422"/>
      <c r="O10" s="422"/>
      <c r="P10" s="422"/>
      <c r="Q10" s="422"/>
      <c r="R10" s="422"/>
      <c r="S10" s="422"/>
      <c r="T10" s="422"/>
      <c r="U10" s="422"/>
    </row>
    <row r="11" spans="1:21" x14ac:dyDescent="0.2">
      <c r="A11" s="175" t="s">
        <v>194</v>
      </c>
      <c r="B11" s="568">
        <v>50000</v>
      </c>
      <c r="C11" s="177"/>
      <c r="M11" s="422"/>
      <c r="N11" s="422"/>
      <c r="O11" s="422"/>
      <c r="P11" s="422"/>
      <c r="Q11" s="422"/>
      <c r="R11" s="422"/>
      <c r="S11" s="422"/>
      <c r="T11" s="422"/>
      <c r="U11" s="422"/>
    </row>
    <row r="12" spans="1:21" ht="15" thickBot="1" x14ac:dyDescent="0.25">
      <c r="A12" s="176" t="s">
        <v>195</v>
      </c>
      <c r="B12" s="569">
        <v>15000</v>
      </c>
      <c r="C12" s="178"/>
      <c r="M12" s="422"/>
      <c r="N12" s="422"/>
      <c r="O12" s="422"/>
      <c r="P12" s="422"/>
      <c r="Q12" s="422"/>
      <c r="R12" s="422"/>
      <c r="S12" s="422"/>
      <c r="T12" s="422"/>
      <c r="U12" s="422"/>
    </row>
    <row r="13" spans="1:21" x14ac:dyDescent="0.2">
      <c r="B13" s="81"/>
      <c r="M13" s="422"/>
      <c r="N13" s="422"/>
      <c r="O13" s="422"/>
      <c r="P13" s="422"/>
      <c r="Q13" s="422"/>
      <c r="R13" s="422"/>
      <c r="S13" s="422"/>
      <c r="T13" s="422"/>
      <c r="U13" s="422"/>
    </row>
    <row r="14" spans="1:21" ht="15" x14ac:dyDescent="0.25">
      <c r="A14" s="82"/>
      <c r="M14" s="422"/>
      <c r="N14" s="422"/>
      <c r="O14" s="422"/>
      <c r="P14" s="422"/>
      <c r="Q14" s="422"/>
      <c r="R14" s="422"/>
      <c r="S14" s="422"/>
      <c r="T14" s="422"/>
      <c r="U14" s="422"/>
    </row>
    <row r="15" spans="1:21" ht="15" x14ac:dyDescent="0.25">
      <c r="A15" s="181" t="s">
        <v>373</v>
      </c>
      <c r="G15" s="181"/>
      <c r="M15" s="422"/>
      <c r="N15" s="422"/>
      <c r="O15" s="422"/>
      <c r="P15" s="422"/>
      <c r="Q15" s="422"/>
      <c r="R15" s="422"/>
      <c r="S15" s="422"/>
      <c r="T15" s="422"/>
      <c r="U15" s="422"/>
    </row>
    <row r="16" spans="1:21" x14ac:dyDescent="0.2">
      <c r="A16" s="94" t="s">
        <v>425</v>
      </c>
      <c r="M16" s="422"/>
      <c r="N16" s="422"/>
      <c r="O16" s="422"/>
      <c r="P16" s="422"/>
      <c r="Q16" s="422"/>
      <c r="R16" s="422"/>
      <c r="S16" s="422"/>
      <c r="T16" s="422"/>
      <c r="U16" s="422"/>
    </row>
    <row r="17" spans="1:21" x14ac:dyDescent="0.2">
      <c r="A17" s="94" t="s">
        <v>374</v>
      </c>
      <c r="G17" s="94"/>
      <c r="M17" s="422"/>
      <c r="N17" s="422"/>
      <c r="O17" s="422"/>
      <c r="P17" s="422"/>
      <c r="Q17" s="422"/>
      <c r="R17" s="422"/>
      <c r="S17" s="422"/>
      <c r="T17" s="422"/>
      <c r="U17" s="422"/>
    </row>
    <row r="18" spans="1:21" x14ac:dyDescent="0.2">
      <c r="A18" s="94" t="s">
        <v>375</v>
      </c>
      <c r="G18" s="94"/>
      <c r="M18" s="422"/>
      <c r="N18" s="422"/>
      <c r="O18" s="422"/>
      <c r="P18" s="422"/>
      <c r="Q18" s="422"/>
      <c r="R18" s="422"/>
      <c r="S18" s="422"/>
      <c r="T18" s="422"/>
      <c r="U18" s="422"/>
    </row>
    <row r="19" spans="1:21" x14ac:dyDescent="0.2">
      <c r="A19" s="94" t="s">
        <v>376</v>
      </c>
      <c r="B19" s="94"/>
      <c r="G19" s="94"/>
      <c r="M19" s="422"/>
      <c r="N19" s="422"/>
      <c r="O19" s="422"/>
      <c r="P19" s="422"/>
      <c r="Q19" s="422"/>
      <c r="R19" s="422"/>
      <c r="S19" s="422"/>
      <c r="T19" s="422"/>
      <c r="U19" s="422"/>
    </row>
    <row r="20" spans="1:21" x14ac:dyDescent="0.2">
      <c r="M20" s="422"/>
      <c r="N20" s="422"/>
      <c r="O20" s="422"/>
      <c r="P20" s="422"/>
      <c r="Q20" s="422"/>
      <c r="R20" s="422"/>
      <c r="S20" s="422"/>
      <c r="T20" s="422"/>
      <c r="U20" s="422"/>
    </row>
    <row r="21" spans="1:21" x14ac:dyDescent="0.2">
      <c r="A21" s="94" t="s">
        <v>415</v>
      </c>
      <c r="M21" s="422"/>
      <c r="N21" s="422"/>
      <c r="O21" s="422"/>
      <c r="P21" s="422"/>
      <c r="Q21" s="422"/>
      <c r="R21" s="422"/>
      <c r="S21" s="422"/>
      <c r="T21" s="422"/>
      <c r="U21" s="422"/>
    </row>
    <row r="22" spans="1:21" ht="15" x14ac:dyDescent="0.25">
      <c r="A22" t="s">
        <v>414</v>
      </c>
      <c r="G22" s="107"/>
      <c r="M22" s="422"/>
      <c r="N22" s="422"/>
      <c r="O22" s="422"/>
      <c r="P22" s="422"/>
      <c r="Q22" s="422"/>
      <c r="R22" s="422"/>
      <c r="S22" s="422"/>
      <c r="T22" s="422"/>
      <c r="U22" s="422"/>
    </row>
    <row r="23" spans="1:21" x14ac:dyDescent="0.2">
      <c r="B23" s="94"/>
      <c r="M23" s="422"/>
      <c r="N23" s="422"/>
      <c r="O23" s="422"/>
      <c r="P23" s="422"/>
      <c r="Q23" s="422"/>
      <c r="R23" s="422"/>
      <c r="S23" s="422"/>
      <c r="T23" s="422"/>
      <c r="U23" s="422"/>
    </row>
    <row r="24" spans="1:21" x14ac:dyDescent="0.2">
      <c r="B24" s="94"/>
      <c r="G24" s="132"/>
      <c r="M24" s="422"/>
      <c r="N24" s="422"/>
      <c r="O24" s="422"/>
      <c r="P24" s="422"/>
      <c r="Q24" s="422"/>
      <c r="R24" s="422"/>
      <c r="S24" s="422"/>
      <c r="T24" s="422"/>
      <c r="U24" s="422"/>
    </row>
    <row r="25" spans="1:21" ht="15" x14ac:dyDescent="0.2">
      <c r="A25" s="703" t="s">
        <v>410</v>
      </c>
      <c r="B25" s="703"/>
      <c r="C25" s="703"/>
      <c r="G25" s="132"/>
      <c r="M25" s="422"/>
      <c r="N25" s="422"/>
      <c r="O25" s="422"/>
      <c r="P25" s="422"/>
      <c r="Q25" s="422"/>
      <c r="R25" s="422"/>
      <c r="S25" s="422"/>
      <c r="T25" s="422"/>
      <c r="U25" s="422"/>
    </row>
    <row r="26" spans="1:21" x14ac:dyDescent="0.2">
      <c r="A26" s="132" t="s">
        <v>426</v>
      </c>
      <c r="B26" s="94"/>
      <c r="G26" s="132"/>
      <c r="M26" s="422"/>
      <c r="N26" s="422"/>
      <c r="O26" s="422"/>
      <c r="P26" s="422"/>
      <c r="Q26" s="422"/>
      <c r="R26" s="422"/>
      <c r="S26" s="422"/>
      <c r="T26" s="422"/>
      <c r="U26" s="422"/>
    </row>
    <row r="27" spans="1:21" x14ac:dyDescent="0.2">
      <c r="A27" s="132" t="s">
        <v>411</v>
      </c>
      <c r="M27" s="422"/>
      <c r="N27" s="422"/>
      <c r="O27" s="422"/>
      <c r="P27" s="422"/>
      <c r="Q27" s="422"/>
      <c r="R27" s="422"/>
      <c r="S27" s="422"/>
      <c r="T27" s="422"/>
      <c r="U27" s="422"/>
    </row>
    <row r="28" spans="1:21" x14ac:dyDescent="0.2">
      <c r="A28" s="132" t="s">
        <v>412</v>
      </c>
      <c r="M28" s="422"/>
      <c r="N28" s="422"/>
      <c r="O28" s="422"/>
      <c r="P28" s="422"/>
      <c r="Q28" s="422"/>
      <c r="R28" s="422"/>
      <c r="S28" s="422"/>
      <c r="T28" s="422"/>
      <c r="U28" s="422"/>
    </row>
    <row r="29" spans="1:21" x14ac:dyDescent="0.2">
      <c r="A29" s="132" t="s">
        <v>413</v>
      </c>
      <c r="B29" s="132"/>
      <c r="M29" s="422"/>
      <c r="N29" s="422"/>
      <c r="O29" s="422"/>
      <c r="P29" s="422"/>
      <c r="Q29" s="422"/>
      <c r="R29" s="422"/>
      <c r="S29" s="422"/>
      <c r="T29" s="422"/>
      <c r="U29" s="422"/>
    </row>
    <row r="30" spans="1:21" x14ac:dyDescent="0.2">
      <c r="A30" s="132"/>
      <c r="B30" s="132"/>
      <c r="M30" s="422"/>
      <c r="N30" s="422"/>
      <c r="O30" s="422"/>
      <c r="P30" s="422"/>
      <c r="Q30" s="422"/>
      <c r="R30" s="422"/>
      <c r="S30" s="422"/>
      <c r="T30" s="422"/>
      <c r="U30" s="422"/>
    </row>
    <row r="31" spans="1:21" ht="15" x14ac:dyDescent="0.2">
      <c r="A31" s="704" t="s">
        <v>475</v>
      </c>
      <c r="B31" s="704"/>
      <c r="C31" s="704"/>
      <c r="M31" s="422"/>
      <c r="N31" s="422"/>
      <c r="O31" s="422"/>
      <c r="P31" s="422"/>
      <c r="Q31" s="422"/>
      <c r="R31" s="422"/>
      <c r="S31" s="422"/>
      <c r="T31" s="422"/>
      <c r="U31" s="422"/>
    </row>
    <row r="32" spans="1:21" x14ac:dyDescent="0.2">
      <c r="A32" s="132" t="s">
        <v>416</v>
      </c>
      <c r="B32" s="132"/>
      <c r="M32" s="422"/>
      <c r="N32" s="422"/>
      <c r="O32" s="422"/>
      <c r="P32" s="422"/>
      <c r="Q32" s="422"/>
      <c r="R32" s="422"/>
      <c r="S32" s="422"/>
      <c r="T32" s="422"/>
      <c r="U32" s="422"/>
    </row>
    <row r="33" spans="1:21" x14ac:dyDescent="0.2">
      <c r="A33" s="132"/>
      <c r="B33" s="132"/>
      <c r="M33" s="422"/>
      <c r="N33" s="422"/>
      <c r="O33" s="422"/>
      <c r="P33" s="422"/>
      <c r="Q33" s="422"/>
      <c r="R33" s="422"/>
      <c r="S33" s="422"/>
      <c r="T33" s="422"/>
      <c r="U33" s="422"/>
    </row>
    <row r="34" spans="1:21" x14ac:dyDescent="0.2">
      <c r="A34" s="132"/>
      <c r="B34" s="132"/>
      <c r="M34" s="422"/>
      <c r="N34" s="422"/>
      <c r="O34" s="422"/>
      <c r="P34" s="422"/>
      <c r="Q34" s="422"/>
      <c r="R34" s="422"/>
      <c r="S34" s="422"/>
      <c r="T34" s="422"/>
      <c r="U34" s="422"/>
    </row>
    <row r="35" spans="1:21" x14ac:dyDescent="0.2">
      <c r="A35" s="132"/>
      <c r="B35" s="132"/>
      <c r="M35" s="422"/>
      <c r="N35" s="422"/>
      <c r="O35" s="422"/>
      <c r="P35" s="422"/>
      <c r="Q35" s="422"/>
      <c r="R35" s="422"/>
      <c r="S35" s="422"/>
      <c r="T35" s="422"/>
      <c r="U35" s="422"/>
    </row>
    <row r="36" spans="1:21" x14ac:dyDescent="0.2">
      <c r="A36" s="132"/>
      <c r="B36" s="132"/>
      <c r="M36" s="422"/>
      <c r="N36" s="422"/>
      <c r="O36" s="422"/>
      <c r="P36" s="422"/>
      <c r="Q36" s="422"/>
      <c r="R36" s="422"/>
      <c r="S36" s="422"/>
      <c r="T36" s="422"/>
      <c r="U36" s="422"/>
    </row>
    <row r="37" spans="1:21" x14ac:dyDescent="0.2">
      <c r="A37" s="132"/>
      <c r="B37" s="132"/>
      <c r="M37" s="422"/>
      <c r="N37" s="422"/>
      <c r="O37" s="422"/>
      <c r="P37" s="422"/>
      <c r="Q37" s="422"/>
      <c r="R37" s="422"/>
      <c r="S37" s="422"/>
      <c r="T37" s="422"/>
      <c r="U37" s="422"/>
    </row>
    <row r="38" spans="1:21" x14ac:dyDescent="0.2">
      <c r="A38" s="132"/>
      <c r="B38" s="132"/>
      <c r="M38" s="422"/>
      <c r="N38" s="422"/>
      <c r="O38" s="422"/>
      <c r="P38" s="422"/>
      <c r="Q38" s="422"/>
      <c r="R38" s="422"/>
      <c r="S38" s="422"/>
      <c r="T38" s="422"/>
      <c r="U38" s="422"/>
    </row>
    <row r="39" spans="1:21" x14ac:dyDescent="0.2">
      <c r="A39" s="132"/>
      <c r="B39" s="132"/>
      <c r="M39" s="422"/>
      <c r="N39" s="422"/>
      <c r="O39" s="422"/>
      <c r="P39" s="422"/>
      <c r="Q39" s="422"/>
      <c r="R39" s="422"/>
      <c r="S39" s="422"/>
      <c r="T39" s="422"/>
      <c r="U39" s="422"/>
    </row>
    <row r="40" spans="1:21" x14ac:dyDescent="0.2">
      <c r="A40" s="132"/>
      <c r="B40" s="132"/>
    </row>
  </sheetData>
  <mergeCells count="5">
    <mergeCell ref="A4:E4"/>
    <mergeCell ref="A1:C1"/>
    <mergeCell ref="A2:C2"/>
    <mergeCell ref="A31:C31"/>
    <mergeCell ref="A25:C25"/>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7"/>
  <dimension ref="A1"/>
  <sheetViews>
    <sheetView showGridLines="0" workbookViewId="0">
      <selection activeCell="N25" sqref="N25"/>
    </sheetView>
  </sheetViews>
  <sheetFormatPr baseColWidth="10" defaultColWidth="11" defaultRowHeight="14.25" x14ac:dyDescent="0.2"/>
  <sheetData/>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8"/>
  <dimension ref="L2:Y38"/>
  <sheetViews>
    <sheetView zoomScale="80" zoomScaleNormal="80" workbookViewId="0">
      <selection activeCell="A41" sqref="A41"/>
    </sheetView>
  </sheetViews>
  <sheetFormatPr baseColWidth="10" defaultColWidth="11" defaultRowHeight="14.25" x14ac:dyDescent="0.2"/>
  <sheetData>
    <row r="2" spans="12:25" ht="14.25" customHeight="1" x14ac:dyDescent="0.2">
      <c r="L2" s="781" t="s">
        <v>350</v>
      </c>
      <c r="M2" s="781"/>
      <c r="N2" s="781"/>
      <c r="O2" s="781"/>
      <c r="P2" s="781"/>
      <c r="Q2" s="403"/>
      <c r="R2" s="782" t="s">
        <v>713</v>
      </c>
      <c r="S2" s="782"/>
      <c r="T2" s="782"/>
      <c r="U2" s="584"/>
      <c r="V2" s="584"/>
      <c r="W2" s="584"/>
      <c r="X2" s="584"/>
      <c r="Y2" s="584"/>
    </row>
    <row r="3" spans="12:25" ht="14.25" customHeight="1" x14ac:dyDescent="0.2">
      <c r="L3" s="781"/>
      <c r="M3" s="781"/>
      <c r="N3" s="781"/>
      <c r="O3" s="781"/>
      <c r="P3" s="781"/>
      <c r="Q3" s="403"/>
      <c r="R3" s="782"/>
      <c r="S3" s="782"/>
      <c r="T3" s="782"/>
      <c r="U3" s="584"/>
      <c r="V3" s="584"/>
      <c r="W3" s="584"/>
      <c r="X3" s="584"/>
      <c r="Y3" s="584"/>
    </row>
    <row r="4" spans="12:25" ht="14.25" customHeight="1" x14ac:dyDescent="0.2">
      <c r="L4" s="781"/>
      <c r="M4" s="781"/>
      <c r="N4" s="781"/>
      <c r="O4" s="781"/>
      <c r="P4" s="781"/>
      <c r="Q4" s="403"/>
      <c r="R4" s="783" t="s">
        <v>714</v>
      </c>
      <c r="S4" s="783"/>
      <c r="T4" s="783"/>
      <c r="U4" s="783"/>
      <c r="V4" s="783"/>
      <c r="W4" s="783"/>
      <c r="X4" s="783"/>
      <c r="Y4" s="783"/>
    </row>
    <row r="5" spans="12:25" ht="14.25" customHeight="1" x14ac:dyDescent="0.2">
      <c r="L5" s="781"/>
      <c r="M5" s="781"/>
      <c r="N5" s="781"/>
      <c r="O5" s="781"/>
      <c r="P5" s="781"/>
      <c r="Q5" s="403"/>
      <c r="R5" s="783"/>
      <c r="S5" s="783"/>
      <c r="T5" s="783"/>
      <c r="U5" s="783"/>
      <c r="V5" s="783"/>
      <c r="W5" s="783"/>
      <c r="X5" s="783"/>
      <c r="Y5" s="783"/>
    </row>
    <row r="6" spans="12:25" ht="14.25" customHeight="1" x14ac:dyDescent="0.2">
      <c r="L6" s="781"/>
      <c r="M6" s="781"/>
      <c r="N6" s="781"/>
      <c r="O6" s="781"/>
      <c r="P6" s="781"/>
      <c r="Q6" s="403"/>
      <c r="R6" s="783"/>
      <c r="S6" s="783"/>
      <c r="T6" s="783"/>
      <c r="U6" s="783"/>
      <c r="V6" s="783"/>
      <c r="W6" s="783"/>
      <c r="X6" s="783"/>
      <c r="Y6" s="783"/>
    </row>
    <row r="7" spans="12:25" ht="14.25" customHeight="1" x14ac:dyDescent="0.2">
      <c r="L7" s="781"/>
      <c r="M7" s="781"/>
      <c r="N7" s="781"/>
      <c r="O7" s="781"/>
      <c r="P7" s="781"/>
      <c r="Q7" s="403"/>
      <c r="R7" s="783"/>
      <c r="S7" s="783"/>
      <c r="T7" s="783"/>
      <c r="U7" s="783"/>
      <c r="V7" s="783"/>
      <c r="W7" s="783"/>
      <c r="X7" s="783"/>
      <c r="Y7" s="783"/>
    </row>
    <row r="8" spans="12:25" ht="14.25" customHeight="1" x14ac:dyDescent="0.2">
      <c r="L8" s="781"/>
      <c r="M8" s="781"/>
      <c r="N8" s="781"/>
      <c r="O8" s="781"/>
      <c r="P8" s="781"/>
      <c r="Q8" s="403"/>
      <c r="R8" s="783"/>
      <c r="S8" s="783"/>
      <c r="T8" s="783"/>
      <c r="U8" s="783"/>
      <c r="V8" s="783"/>
      <c r="W8" s="783"/>
      <c r="X8" s="783"/>
      <c r="Y8" s="783"/>
    </row>
    <row r="9" spans="12:25" ht="14.25" customHeight="1" x14ac:dyDescent="0.2">
      <c r="L9" s="781"/>
      <c r="M9" s="781"/>
      <c r="N9" s="781"/>
      <c r="O9" s="781"/>
      <c r="P9" s="781"/>
      <c r="Q9" s="403"/>
      <c r="R9" s="783"/>
      <c r="S9" s="783"/>
      <c r="T9" s="783"/>
      <c r="U9" s="783"/>
      <c r="V9" s="783"/>
      <c r="W9" s="783"/>
      <c r="X9" s="783"/>
      <c r="Y9" s="783"/>
    </row>
    <row r="10" spans="12:25" ht="14.25" customHeight="1" x14ac:dyDescent="0.2">
      <c r="L10" s="781"/>
      <c r="M10" s="781"/>
      <c r="N10" s="781"/>
      <c r="O10" s="781"/>
      <c r="P10" s="781"/>
      <c r="Q10" s="403"/>
      <c r="R10" s="783"/>
      <c r="S10" s="783"/>
      <c r="T10" s="783"/>
      <c r="U10" s="783"/>
      <c r="V10" s="783"/>
      <c r="W10" s="783"/>
      <c r="X10" s="783"/>
      <c r="Y10" s="783"/>
    </row>
    <row r="11" spans="12:25" ht="14.25" customHeight="1" x14ac:dyDescent="0.2">
      <c r="L11" s="781"/>
      <c r="M11" s="781"/>
      <c r="N11" s="781"/>
      <c r="O11" s="781"/>
      <c r="P11" s="781"/>
      <c r="Q11" s="403"/>
      <c r="R11" s="783"/>
      <c r="S11" s="783"/>
      <c r="T11" s="783"/>
      <c r="U11" s="783"/>
      <c r="V11" s="783"/>
      <c r="W11" s="783"/>
      <c r="X11" s="783"/>
      <c r="Y11" s="783"/>
    </row>
    <row r="12" spans="12:25" ht="14.25" customHeight="1" x14ac:dyDescent="0.2">
      <c r="L12" s="781"/>
      <c r="M12" s="781"/>
      <c r="N12" s="781"/>
      <c r="O12" s="781"/>
      <c r="P12" s="781"/>
      <c r="Q12" s="403"/>
      <c r="R12" s="783"/>
      <c r="S12" s="783"/>
      <c r="T12" s="783"/>
      <c r="U12" s="783"/>
      <c r="V12" s="783"/>
      <c r="W12" s="783"/>
      <c r="X12" s="783"/>
      <c r="Y12" s="783"/>
    </row>
    <row r="13" spans="12:25" ht="14.25" customHeight="1" x14ac:dyDescent="0.2">
      <c r="L13" s="781"/>
      <c r="M13" s="781"/>
      <c r="N13" s="781"/>
      <c r="O13" s="781"/>
      <c r="P13" s="781"/>
      <c r="Q13" s="403"/>
      <c r="R13" s="783"/>
      <c r="S13" s="783"/>
      <c r="T13" s="783"/>
      <c r="U13" s="783"/>
      <c r="V13" s="783"/>
      <c r="W13" s="783"/>
      <c r="X13" s="783"/>
      <c r="Y13" s="783"/>
    </row>
    <row r="14" spans="12:25" ht="14.25" customHeight="1" x14ac:dyDescent="0.2">
      <c r="L14" s="781"/>
      <c r="M14" s="781"/>
      <c r="N14" s="781"/>
      <c r="O14" s="781"/>
      <c r="P14" s="781"/>
      <c r="Q14" s="403"/>
      <c r="R14" s="783"/>
      <c r="S14" s="783"/>
      <c r="T14" s="783"/>
      <c r="U14" s="783"/>
      <c r="V14" s="783"/>
      <c r="W14" s="783"/>
      <c r="X14" s="783"/>
      <c r="Y14" s="783"/>
    </row>
    <row r="15" spans="12:25" ht="14.25" customHeight="1" x14ac:dyDescent="0.2">
      <c r="L15" s="403"/>
      <c r="M15" s="403"/>
      <c r="N15" s="403"/>
      <c r="O15" s="403"/>
      <c r="P15" s="403"/>
      <c r="Q15" s="403"/>
      <c r="R15" s="783"/>
      <c r="S15" s="783"/>
      <c r="T15" s="783"/>
      <c r="U15" s="783"/>
      <c r="V15" s="783"/>
      <c r="W15" s="783"/>
      <c r="X15" s="783"/>
      <c r="Y15" s="783"/>
    </row>
    <row r="16" spans="12:25" ht="14.25" customHeight="1" x14ac:dyDescent="0.2">
      <c r="L16" s="94" t="s">
        <v>352</v>
      </c>
      <c r="M16" s="403"/>
      <c r="N16" s="403"/>
      <c r="O16" s="403"/>
      <c r="P16" s="403"/>
      <c r="Q16" s="403"/>
      <c r="R16" s="783"/>
      <c r="S16" s="783"/>
      <c r="T16" s="783"/>
      <c r="U16" s="783"/>
      <c r="V16" s="783"/>
      <c r="W16" s="783"/>
      <c r="X16" s="783"/>
      <c r="Y16" s="783"/>
    </row>
    <row r="17" spans="12:25" ht="14.25" customHeight="1" x14ac:dyDescent="0.2">
      <c r="L17" s="403"/>
      <c r="M17" s="403"/>
      <c r="N17" s="403"/>
      <c r="O17" s="403"/>
      <c r="P17" s="403"/>
      <c r="Q17" s="403"/>
      <c r="R17" s="783"/>
      <c r="S17" s="783"/>
      <c r="T17" s="783"/>
      <c r="U17" s="783"/>
      <c r="V17" s="783"/>
      <c r="W17" s="783"/>
      <c r="X17" s="783"/>
      <c r="Y17" s="783"/>
    </row>
    <row r="18" spans="12:25" ht="14.25" customHeight="1" x14ac:dyDescent="0.2">
      <c r="L18" s="403"/>
      <c r="M18" s="403"/>
      <c r="N18" s="403"/>
      <c r="O18" s="403"/>
      <c r="P18" s="403"/>
      <c r="Q18" s="403"/>
      <c r="R18" s="783"/>
      <c r="S18" s="783"/>
      <c r="T18" s="783"/>
      <c r="U18" s="783"/>
      <c r="V18" s="783"/>
      <c r="W18" s="783"/>
      <c r="X18" s="783"/>
      <c r="Y18" s="783"/>
    </row>
    <row r="19" spans="12:25" ht="14.25" customHeight="1" x14ac:dyDescent="0.2">
      <c r="L19" s="781" t="s">
        <v>351</v>
      </c>
      <c r="M19" s="781"/>
      <c r="N19" s="781"/>
      <c r="O19" s="781"/>
      <c r="P19" s="781"/>
      <c r="Q19" s="403"/>
      <c r="R19" s="783"/>
      <c r="S19" s="783"/>
      <c r="T19" s="783"/>
      <c r="U19" s="783"/>
      <c r="V19" s="783"/>
      <c r="W19" s="783"/>
      <c r="X19" s="783"/>
      <c r="Y19" s="783"/>
    </row>
    <row r="20" spans="12:25" ht="14.25" customHeight="1" x14ac:dyDescent="0.2">
      <c r="L20" s="781"/>
      <c r="M20" s="781"/>
      <c r="N20" s="781"/>
      <c r="O20" s="781"/>
      <c r="P20" s="781"/>
      <c r="Q20" s="403"/>
      <c r="R20" s="783"/>
      <c r="S20" s="783"/>
      <c r="T20" s="783"/>
      <c r="U20" s="783"/>
      <c r="V20" s="783"/>
      <c r="W20" s="783"/>
      <c r="X20" s="783"/>
      <c r="Y20" s="783"/>
    </row>
    <row r="21" spans="12:25" ht="14.25" customHeight="1" x14ac:dyDescent="0.2">
      <c r="L21" s="781"/>
      <c r="M21" s="781"/>
      <c r="N21" s="781"/>
      <c r="O21" s="781"/>
      <c r="P21" s="781"/>
      <c r="R21" s="783"/>
      <c r="S21" s="783"/>
      <c r="T21" s="783"/>
      <c r="U21" s="783"/>
      <c r="V21" s="783"/>
      <c r="W21" s="783"/>
      <c r="X21" s="783"/>
      <c r="Y21" s="783"/>
    </row>
    <row r="22" spans="12:25" ht="14.25" customHeight="1" x14ac:dyDescent="0.2">
      <c r="L22" s="781"/>
      <c r="M22" s="781"/>
      <c r="N22" s="781"/>
      <c r="O22" s="781"/>
      <c r="P22" s="781"/>
      <c r="R22" s="783"/>
      <c r="S22" s="783"/>
      <c r="T22" s="783"/>
      <c r="U22" s="783"/>
      <c r="V22" s="783"/>
      <c r="W22" s="783"/>
      <c r="X22" s="783"/>
      <c r="Y22" s="783"/>
    </row>
    <row r="23" spans="12:25" ht="14.25" customHeight="1" x14ac:dyDescent="0.2">
      <c r="L23" s="781"/>
      <c r="M23" s="781"/>
      <c r="N23" s="781"/>
      <c r="O23" s="781"/>
      <c r="P23" s="781"/>
      <c r="R23" s="783"/>
      <c r="S23" s="783"/>
      <c r="T23" s="783"/>
      <c r="U23" s="783"/>
      <c r="V23" s="783"/>
      <c r="W23" s="783"/>
      <c r="X23" s="783"/>
      <c r="Y23" s="783"/>
    </row>
    <row r="24" spans="12:25" ht="14.25" customHeight="1" x14ac:dyDescent="0.2">
      <c r="L24" s="781"/>
      <c r="M24" s="781"/>
      <c r="N24" s="781"/>
      <c r="O24" s="781"/>
      <c r="P24" s="781"/>
      <c r="R24" s="783"/>
      <c r="S24" s="783"/>
      <c r="T24" s="783"/>
      <c r="U24" s="783"/>
      <c r="V24" s="783"/>
      <c r="W24" s="783"/>
      <c r="X24" s="783"/>
      <c r="Y24" s="783"/>
    </row>
    <row r="25" spans="12:25" ht="14.25" customHeight="1" x14ac:dyDescent="0.2">
      <c r="L25" s="781"/>
      <c r="M25" s="781"/>
      <c r="N25" s="781"/>
      <c r="O25" s="781"/>
      <c r="P25" s="781"/>
      <c r="R25" s="783"/>
      <c r="S25" s="783"/>
      <c r="T25" s="783"/>
      <c r="U25" s="783"/>
      <c r="V25" s="783"/>
      <c r="W25" s="783"/>
      <c r="X25" s="783"/>
      <c r="Y25" s="783"/>
    </row>
    <row r="26" spans="12:25" ht="14.25" customHeight="1" x14ac:dyDescent="0.2">
      <c r="L26" s="781"/>
      <c r="M26" s="781"/>
      <c r="N26" s="781"/>
      <c r="O26" s="781"/>
      <c r="P26" s="781"/>
      <c r="R26" s="783"/>
      <c r="S26" s="783"/>
      <c r="T26" s="783"/>
      <c r="U26" s="783"/>
      <c r="V26" s="783"/>
      <c r="W26" s="783"/>
      <c r="X26" s="783"/>
      <c r="Y26" s="783"/>
    </row>
    <row r="27" spans="12:25" ht="14.25" customHeight="1" x14ac:dyDescent="0.2">
      <c r="L27" s="781"/>
      <c r="M27" s="781"/>
      <c r="N27" s="781"/>
      <c r="O27" s="781"/>
      <c r="P27" s="781"/>
      <c r="R27" s="783"/>
      <c r="S27" s="783"/>
      <c r="T27" s="783"/>
      <c r="U27" s="783"/>
      <c r="V27" s="783"/>
      <c r="W27" s="783"/>
      <c r="X27" s="783"/>
      <c r="Y27" s="783"/>
    </row>
    <row r="28" spans="12:25" ht="14.25" customHeight="1" x14ac:dyDescent="0.2">
      <c r="L28" s="781"/>
      <c r="M28" s="781"/>
      <c r="N28" s="781"/>
      <c r="O28" s="781"/>
      <c r="P28" s="781"/>
      <c r="R28" s="783"/>
      <c r="S28" s="783"/>
      <c r="T28" s="783"/>
      <c r="U28" s="783"/>
      <c r="V28" s="783"/>
      <c r="W28" s="783"/>
      <c r="X28" s="783"/>
      <c r="Y28" s="783"/>
    </row>
    <row r="29" spans="12:25" ht="14.25" customHeight="1" x14ac:dyDescent="0.2">
      <c r="L29" s="781"/>
      <c r="M29" s="781"/>
      <c r="N29" s="781"/>
      <c r="O29" s="781"/>
      <c r="P29" s="781"/>
      <c r="R29" s="783"/>
      <c r="S29" s="783"/>
      <c r="T29" s="783"/>
      <c r="U29" s="783"/>
      <c r="V29" s="783"/>
      <c r="W29" s="783"/>
      <c r="X29" s="783"/>
      <c r="Y29" s="783"/>
    </row>
    <row r="30" spans="12:25" ht="14.25" customHeight="1" x14ac:dyDescent="0.2">
      <c r="L30" s="781"/>
      <c r="M30" s="781"/>
      <c r="N30" s="781"/>
      <c r="O30" s="781"/>
      <c r="P30" s="781"/>
      <c r="R30" s="783"/>
      <c r="S30" s="783"/>
      <c r="T30" s="783"/>
      <c r="U30" s="783"/>
      <c r="V30" s="783"/>
      <c r="W30" s="783"/>
      <c r="X30" s="783"/>
      <c r="Y30" s="783"/>
    </row>
    <row r="31" spans="12:25" ht="14.25" customHeight="1" x14ac:dyDescent="0.2">
      <c r="L31" s="781"/>
      <c r="M31" s="781"/>
      <c r="N31" s="781"/>
      <c r="O31" s="781"/>
      <c r="P31" s="781"/>
      <c r="R31" s="783"/>
      <c r="S31" s="783"/>
      <c r="T31" s="783"/>
      <c r="U31" s="783"/>
      <c r="V31" s="783"/>
      <c r="W31" s="783"/>
      <c r="X31" s="783"/>
      <c r="Y31" s="783"/>
    </row>
    <row r="32" spans="12:25" ht="14.25" customHeight="1" x14ac:dyDescent="0.2">
      <c r="L32" s="403"/>
      <c r="M32" s="403"/>
      <c r="N32" s="403"/>
      <c r="O32" s="403"/>
      <c r="P32" s="403"/>
      <c r="R32" s="783"/>
      <c r="S32" s="783"/>
      <c r="T32" s="783"/>
      <c r="U32" s="783"/>
      <c r="V32" s="783"/>
      <c r="W32" s="783"/>
      <c r="X32" s="783"/>
      <c r="Y32" s="783"/>
    </row>
    <row r="33" spans="12:25" ht="14.25" customHeight="1" x14ac:dyDescent="0.2">
      <c r="L33" s="403"/>
      <c r="M33" s="403"/>
      <c r="N33" s="403"/>
      <c r="O33" s="403"/>
      <c r="P33" s="403"/>
      <c r="R33" s="783"/>
      <c r="S33" s="783"/>
      <c r="T33" s="783"/>
      <c r="U33" s="783"/>
      <c r="V33" s="783"/>
      <c r="W33" s="783"/>
      <c r="X33" s="783"/>
      <c r="Y33" s="783"/>
    </row>
    <row r="34" spans="12:25" ht="14.25" customHeight="1" x14ac:dyDescent="0.2">
      <c r="L34" s="403"/>
      <c r="M34" s="403"/>
      <c r="N34" s="403"/>
      <c r="O34" s="403"/>
      <c r="P34" s="403"/>
      <c r="R34" s="783"/>
      <c r="S34" s="783"/>
      <c r="T34" s="783"/>
      <c r="U34" s="783"/>
      <c r="V34" s="783"/>
      <c r="W34" s="783"/>
      <c r="X34" s="783"/>
      <c r="Y34" s="783"/>
    </row>
    <row r="35" spans="12:25" x14ac:dyDescent="0.2">
      <c r="R35" s="783"/>
      <c r="S35" s="783"/>
      <c r="T35" s="783"/>
      <c r="U35" s="783"/>
      <c r="V35" s="783"/>
      <c r="W35" s="783"/>
      <c r="X35" s="783"/>
      <c r="Y35" s="783"/>
    </row>
    <row r="36" spans="12:25" x14ac:dyDescent="0.2">
      <c r="R36" s="783"/>
      <c r="S36" s="783"/>
      <c r="T36" s="783"/>
      <c r="U36" s="783"/>
      <c r="V36" s="783"/>
      <c r="W36" s="783"/>
      <c r="X36" s="783"/>
      <c r="Y36" s="783"/>
    </row>
    <row r="37" spans="12:25" x14ac:dyDescent="0.2">
      <c r="R37" s="783"/>
      <c r="S37" s="783"/>
      <c r="T37" s="783"/>
      <c r="U37" s="783"/>
      <c r="V37" s="783"/>
      <c r="W37" s="783"/>
      <c r="X37" s="783"/>
      <c r="Y37" s="783"/>
    </row>
    <row r="38" spans="12:25" x14ac:dyDescent="0.2">
      <c r="R38" s="783"/>
      <c r="S38" s="783"/>
      <c r="T38" s="783"/>
      <c r="U38" s="783"/>
      <c r="V38" s="783"/>
      <c r="W38" s="783"/>
      <c r="X38" s="783"/>
      <c r="Y38" s="783"/>
    </row>
  </sheetData>
  <mergeCells count="4">
    <mergeCell ref="L2:P14"/>
    <mergeCell ref="L19:P31"/>
    <mergeCell ref="R2:T3"/>
    <mergeCell ref="R4:Y38"/>
  </mergeCells>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0"/>
  <dimension ref="A1:P37"/>
  <sheetViews>
    <sheetView zoomScale="80" zoomScaleNormal="80" workbookViewId="0">
      <selection sqref="A1:C1"/>
    </sheetView>
  </sheetViews>
  <sheetFormatPr baseColWidth="10" defaultColWidth="11" defaultRowHeight="14.25" x14ac:dyDescent="0.2"/>
  <cols>
    <col min="1" max="1" width="4" customWidth="1"/>
    <col min="2" max="2" width="9.25" customWidth="1"/>
    <col min="3" max="3" width="8.375" customWidth="1"/>
  </cols>
  <sheetData>
    <row r="1" spans="1:16" ht="18" x14ac:dyDescent="0.25">
      <c r="A1" s="699" t="s">
        <v>198</v>
      </c>
      <c r="B1" s="699"/>
      <c r="C1" s="699"/>
    </row>
    <row r="2" spans="1:16" ht="18" x14ac:dyDescent="0.2">
      <c r="A2" s="773" t="s">
        <v>199</v>
      </c>
      <c r="B2" s="773"/>
      <c r="C2" s="773"/>
    </row>
    <row r="3" spans="1:16" ht="18" x14ac:dyDescent="0.2">
      <c r="A3" s="144"/>
    </row>
    <row r="4" spans="1:16" ht="15" thickBot="1" x14ac:dyDescent="0.25"/>
    <row r="5" spans="1:16" ht="17.25" thickBot="1" x14ac:dyDescent="0.3">
      <c r="A5" s="96" t="s">
        <v>137</v>
      </c>
      <c r="B5" s="193" t="s">
        <v>138</v>
      </c>
      <c r="C5" s="194" t="s">
        <v>139</v>
      </c>
      <c r="E5" s="163" t="s">
        <v>213</v>
      </c>
      <c r="F5" s="94" t="s">
        <v>218</v>
      </c>
      <c r="K5" s="94" t="s">
        <v>274</v>
      </c>
    </row>
    <row r="6" spans="1:16" ht="17.25" x14ac:dyDescent="0.25">
      <c r="A6" s="15">
        <v>1</v>
      </c>
      <c r="B6" s="195">
        <f ca="1">78+RANDBETWEEN(-1*$F$8,$F$8)</f>
        <v>78</v>
      </c>
      <c r="C6" s="204">
        <f ca="1">78+RANDBETWEEN(-1*$F$8,$F$8)</f>
        <v>78</v>
      </c>
      <c r="E6" s="163" t="s">
        <v>219</v>
      </c>
      <c r="F6" s="94" t="s">
        <v>385</v>
      </c>
      <c r="K6" s="94" t="s">
        <v>285</v>
      </c>
      <c r="P6" s="94" t="s">
        <v>166</v>
      </c>
    </row>
    <row r="7" spans="1:16" ht="15.75" thickBot="1" x14ac:dyDescent="0.3">
      <c r="A7" s="15">
        <v>2</v>
      </c>
      <c r="B7" s="195">
        <f ca="1">92+RANDBETWEEN(-1*$F$8,$F$8)</f>
        <v>92</v>
      </c>
      <c r="C7" s="196">
        <f ca="1">92+RANDBETWEEN(-1*$F$8,$F$8)</f>
        <v>92</v>
      </c>
      <c r="E7" s="163"/>
      <c r="F7" s="94"/>
      <c r="K7" s="107" t="s">
        <v>275</v>
      </c>
    </row>
    <row r="8" spans="1:16" ht="18" thickBot="1" x14ac:dyDescent="0.3">
      <c r="A8" s="15">
        <v>3</v>
      </c>
      <c r="B8" s="195">
        <f ca="1">102+RANDBETWEEN(-1*$F$8,$F$8)</f>
        <v>102</v>
      </c>
      <c r="C8" s="196">
        <f ca="1">102+RANDBETWEEN(-1*$F$8,$F$8)</f>
        <v>102</v>
      </c>
      <c r="F8" s="192">
        <v>0</v>
      </c>
      <c r="K8" s="107" t="s">
        <v>284</v>
      </c>
    </row>
    <row r="9" spans="1:16" ht="15" x14ac:dyDescent="0.25">
      <c r="A9" s="15">
        <v>4</v>
      </c>
      <c r="B9" s="195">
        <f ca="1">108+RANDBETWEEN(-1*$F$8,$F$8)</f>
        <v>108</v>
      </c>
      <c r="C9" s="196">
        <f ca="1">108+RANDBETWEEN(-1*$F$8,$F$8)</f>
        <v>108</v>
      </c>
      <c r="E9" s="185"/>
      <c r="F9" s="186"/>
    </row>
    <row r="10" spans="1:16" ht="15" x14ac:dyDescent="0.25">
      <c r="A10" s="15">
        <v>5</v>
      </c>
      <c r="B10" s="195">
        <f ca="1">110+RANDBETWEEN(-1*$F$8,$F$8)</f>
        <v>110</v>
      </c>
      <c r="C10" s="196">
        <f ca="1">110+RANDBETWEEN(-1*$F$8,$F$8)</f>
        <v>110</v>
      </c>
      <c r="E10" s="187"/>
      <c r="F10" s="188"/>
    </row>
    <row r="11" spans="1:16" ht="15" x14ac:dyDescent="0.25">
      <c r="A11" s="15">
        <v>6</v>
      </c>
      <c r="B11" s="195">
        <f ca="1">108+RANDBETWEEN(-1*$F$8,$F$8)</f>
        <v>108</v>
      </c>
      <c r="C11" s="196">
        <f ca="1">108+RANDBETWEEN(-1*$F$8,$F$8)</f>
        <v>108</v>
      </c>
      <c r="E11" s="189"/>
      <c r="F11" s="190"/>
    </row>
    <row r="12" spans="1:16" ht="15" x14ac:dyDescent="0.25">
      <c r="A12" s="15">
        <v>7</v>
      </c>
      <c r="B12" s="195">
        <f ca="1">102+RANDBETWEEN(-1*$F$8,$F$8)</f>
        <v>102</v>
      </c>
      <c r="C12" s="196">
        <f ca="1">102+RANDBETWEEN(-1*$F$8,$F$8)</f>
        <v>102</v>
      </c>
    </row>
    <row r="13" spans="1:16" ht="15" x14ac:dyDescent="0.25">
      <c r="A13" s="15">
        <v>8</v>
      </c>
      <c r="B13" s="195">
        <f ca="1">92+RANDBETWEEN(-1*$F$8,$F$8)</f>
        <v>92</v>
      </c>
      <c r="C13" s="196">
        <f ca="1">92+RANDBETWEEN(-1*$F$8,$F$8)</f>
        <v>92</v>
      </c>
    </row>
    <row r="14" spans="1:16" ht="15" x14ac:dyDescent="0.25">
      <c r="A14" s="15">
        <v>9</v>
      </c>
      <c r="B14" s="195">
        <f ca="1">78+RANDBETWEEN(-1*$F$8,$F$8)</f>
        <v>78</v>
      </c>
      <c r="C14" s="196">
        <f ca="1">78+RANDBETWEEN(-1*$F$8,$F$8)</f>
        <v>78</v>
      </c>
    </row>
    <row r="15" spans="1:16" ht="15" x14ac:dyDescent="0.25">
      <c r="A15" s="15">
        <v>10</v>
      </c>
      <c r="B15" s="195">
        <f ca="1">60+RANDBETWEEN(-1*$F$8,$F$8)</f>
        <v>60</v>
      </c>
      <c r="C15" s="196">
        <f ca="1">60+RANDBETWEEN(-1*$F$8,$F$8)</f>
        <v>60</v>
      </c>
    </row>
    <row r="16" spans="1:16" ht="15.75" thickBot="1" x14ac:dyDescent="0.3">
      <c r="A16" s="16">
        <v>11</v>
      </c>
      <c r="B16" s="197">
        <f ca="1">38+RANDBETWEEN(-1*$F$8,$F$8)</f>
        <v>38</v>
      </c>
      <c r="C16" s="198">
        <f ca="1">38+RANDBETWEEN(-1*$F$8,$F$8)</f>
        <v>38</v>
      </c>
      <c r="E16" s="94"/>
    </row>
    <row r="17" spans="1:16" x14ac:dyDescent="0.2">
      <c r="C17" s="191"/>
    </row>
    <row r="18" spans="1:16" x14ac:dyDescent="0.2">
      <c r="C18" s="94"/>
      <c r="D18" s="14"/>
    </row>
    <row r="20" spans="1:16" ht="13.9" customHeight="1" x14ac:dyDescent="0.2">
      <c r="A20" s="19"/>
      <c r="B20" s="19"/>
      <c r="C20" s="19"/>
      <c r="D20" s="19"/>
    </row>
    <row r="21" spans="1:16" x14ac:dyDescent="0.2">
      <c r="A21" s="19"/>
      <c r="B21" s="19"/>
      <c r="C21" s="19"/>
      <c r="D21" s="19"/>
    </row>
    <row r="22" spans="1:16" x14ac:dyDescent="0.2">
      <c r="A22" s="19"/>
      <c r="B22" s="19"/>
      <c r="C22" s="19"/>
      <c r="D22" s="19"/>
    </row>
    <row r="23" spans="1:16" x14ac:dyDescent="0.2">
      <c r="A23" s="19"/>
      <c r="B23" s="19"/>
      <c r="C23" s="19"/>
    </row>
    <row r="24" spans="1:16" x14ac:dyDescent="0.2">
      <c r="A24" s="19"/>
      <c r="B24" s="19"/>
      <c r="C24" s="19"/>
    </row>
    <row r="25" spans="1:16" x14ac:dyDescent="0.2">
      <c r="A25" s="19"/>
      <c r="B25" s="19"/>
      <c r="C25" s="19"/>
    </row>
    <row r="27" spans="1:16" ht="15" x14ac:dyDescent="0.25">
      <c r="J27" s="6" t="s">
        <v>300</v>
      </c>
      <c r="K27" s="785" t="s">
        <v>442</v>
      </c>
      <c r="L27" s="785"/>
      <c r="M27" s="785"/>
      <c r="N27" s="785"/>
      <c r="O27" s="785"/>
      <c r="P27" s="785"/>
    </row>
    <row r="29" spans="1:16" x14ac:dyDescent="0.2">
      <c r="J29" s="701" t="s">
        <v>440</v>
      </c>
      <c r="K29" s="701"/>
      <c r="L29" s="701"/>
      <c r="M29" s="701"/>
      <c r="N29" s="701"/>
      <c r="O29" s="701"/>
      <c r="P29" s="701"/>
    </row>
    <row r="30" spans="1:16" ht="15" thickBot="1" x14ac:dyDescent="0.25"/>
    <row r="31" spans="1:16" ht="17.25" thickBot="1" x14ac:dyDescent="0.25">
      <c r="K31" s="466" t="s">
        <v>441</v>
      </c>
      <c r="L31" s="475">
        <f ca="1">RSQ(C6:C16,B6:B16)</f>
        <v>1.0000000000000004</v>
      </c>
      <c r="M31" t="str">
        <f ca="1">_xlfn.FORMULATEXT(L31)</f>
        <v>=BESTIMMTHEITSMASS(C6:C16;B6:B16)</v>
      </c>
    </row>
    <row r="33" spans="10:16" ht="15" x14ac:dyDescent="0.25">
      <c r="J33" s="107" t="s">
        <v>220</v>
      </c>
      <c r="K33" s="784" t="s">
        <v>445</v>
      </c>
      <c r="L33" s="784"/>
      <c r="M33" s="784"/>
      <c r="N33" s="784"/>
      <c r="O33" s="784"/>
      <c r="P33" s="784"/>
    </row>
    <row r="35" spans="10:16" x14ac:dyDescent="0.2">
      <c r="J35" s="784" t="s">
        <v>443</v>
      </c>
      <c r="K35" s="784"/>
      <c r="L35" s="784"/>
      <c r="M35" s="784"/>
      <c r="N35" s="784"/>
      <c r="O35" s="784"/>
      <c r="P35" s="784"/>
    </row>
    <row r="36" spans="10:16" ht="15" thickBot="1" x14ac:dyDescent="0.25"/>
    <row r="37" spans="10:16" ht="17.25" thickBot="1" x14ac:dyDescent="0.25">
      <c r="K37" s="478" t="s">
        <v>444</v>
      </c>
      <c r="L37" s="479">
        <f ca="1">RSQ(C6:C16,B6:B16)</f>
        <v>1.0000000000000004</v>
      </c>
      <c r="M37" s="132" t="str">
        <f ca="1">_xlfn.FORMULATEXT(L37)</f>
        <v>=BESTIMMTHEITSMASS(C6:C16;B6:B16)</v>
      </c>
    </row>
  </sheetData>
  <mergeCells count="6">
    <mergeCell ref="J35:P35"/>
    <mergeCell ref="A1:C1"/>
    <mergeCell ref="A2:C2"/>
    <mergeCell ref="K27:P27"/>
    <mergeCell ref="K33:P33"/>
    <mergeCell ref="J29:P29"/>
  </mergeCells>
  <pageMargins left="0.78740157499999996" right="0.78740157499999996" top="0.984251969" bottom="0.984251969" header="0.4921259845" footer="0.4921259845"/>
  <pageSetup paperSize="9" orientation="portrait" horizontalDpi="300" verticalDpi="300" r:id="rId1"/>
  <headerFooter alignWithMargins="0"/>
  <ignoredErrors>
    <ignoredError sqref="B10:C10" formula="1"/>
  </ignoredErrors>
  <drawing r:id="rId2"/>
  <legacyDrawing r:id="rId3"/>
  <controls>
    <mc:AlternateContent xmlns:mc="http://schemas.openxmlformats.org/markup-compatibility/2006">
      <mc:Choice Requires="x14">
        <control shapeId="14337" r:id="rId4" name="ScrollBar1">
          <controlPr defaultSize="0" autoLine="0" linkedCell="F8" r:id="rId5">
            <anchor moveWithCells="1">
              <from>
                <xdr:col>6</xdr:col>
                <xdr:colOff>19050</xdr:colOff>
                <xdr:row>7</xdr:row>
                <xdr:rowOff>9525</xdr:rowOff>
              </from>
              <to>
                <xdr:col>9</xdr:col>
                <xdr:colOff>609600</xdr:colOff>
                <xdr:row>7</xdr:row>
                <xdr:rowOff>200025</xdr:rowOff>
              </to>
            </anchor>
          </controlPr>
        </control>
      </mc:Choice>
      <mc:Fallback>
        <control shapeId="14337" r:id="rId4" name="ScrollBar1"/>
      </mc:Fallback>
    </mc:AlternateContent>
  </control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151"/>
  <dimension ref="A1:X55"/>
  <sheetViews>
    <sheetView zoomScale="80" zoomScaleNormal="80" workbookViewId="0">
      <selection activeCell="R41" sqref="R41"/>
    </sheetView>
  </sheetViews>
  <sheetFormatPr baseColWidth="10" defaultColWidth="11" defaultRowHeight="14.25" x14ac:dyDescent="0.2"/>
  <cols>
    <col min="2" max="6" width="15.75" customWidth="1"/>
  </cols>
  <sheetData>
    <row r="1" spans="1:24" ht="18" x14ac:dyDescent="0.25">
      <c r="A1" s="786" t="s">
        <v>198</v>
      </c>
      <c r="B1" s="786"/>
      <c r="C1" s="352"/>
      <c r="D1" s="103"/>
    </row>
    <row r="2" spans="1:24" ht="18" x14ac:dyDescent="0.25">
      <c r="A2" s="773" t="s">
        <v>199</v>
      </c>
      <c r="B2" s="773"/>
      <c r="C2" s="353"/>
      <c r="D2" s="208"/>
      <c r="O2" s="702"/>
      <c r="P2" s="702"/>
      <c r="Q2" s="702"/>
      <c r="R2" s="702"/>
      <c r="S2" s="702"/>
    </row>
    <row r="4" spans="1:24" s="17" customFormat="1" ht="28.5" x14ac:dyDescent="0.2">
      <c r="B4" s="25" t="s">
        <v>36</v>
      </c>
      <c r="C4" s="25" t="s">
        <v>37</v>
      </c>
      <c r="D4" s="25" t="s">
        <v>38</v>
      </c>
      <c r="E4" s="25" t="s">
        <v>39</v>
      </c>
    </row>
    <row r="5" spans="1:24" s="17" customFormat="1" ht="30" x14ac:dyDescent="0.25">
      <c r="B5" s="200" t="s">
        <v>146</v>
      </c>
      <c r="C5" s="200" t="s">
        <v>214</v>
      </c>
      <c r="D5" s="200" t="s">
        <v>215</v>
      </c>
      <c r="E5" s="200" t="s">
        <v>216</v>
      </c>
      <c r="X5" s="200"/>
    </row>
    <row r="6" spans="1:24" x14ac:dyDescent="0.2">
      <c r="A6">
        <v>2000</v>
      </c>
      <c r="B6" s="203">
        <v>1342565</v>
      </c>
      <c r="C6" s="203">
        <v>12657</v>
      </c>
      <c r="D6" s="203">
        <v>5633</v>
      </c>
      <c r="E6" s="203">
        <v>5563</v>
      </c>
      <c r="F6" s="201"/>
      <c r="P6" s="203"/>
      <c r="V6" s="203"/>
      <c r="X6" s="203"/>
    </row>
    <row r="7" spans="1:24" x14ac:dyDescent="0.2">
      <c r="A7">
        <v>2001</v>
      </c>
      <c r="B7" s="203">
        <v>1543950</v>
      </c>
      <c r="C7" s="203">
        <v>10530</v>
      </c>
      <c r="D7" s="203">
        <v>7436</v>
      </c>
      <c r="E7" s="203">
        <v>4441</v>
      </c>
      <c r="F7" s="201"/>
      <c r="P7" s="203"/>
      <c r="V7" s="203"/>
      <c r="X7" s="203"/>
    </row>
    <row r="8" spans="1:24" x14ac:dyDescent="0.2">
      <c r="A8">
        <v>2002</v>
      </c>
      <c r="B8" s="203">
        <v>1312357</v>
      </c>
      <c r="C8" s="203">
        <v>13198</v>
      </c>
      <c r="D8" s="203">
        <v>5354</v>
      </c>
      <c r="E8" s="203">
        <v>5684</v>
      </c>
      <c r="F8" s="201"/>
      <c r="P8" s="203"/>
      <c r="V8" s="203"/>
      <c r="X8" s="203"/>
    </row>
    <row r="9" spans="1:24" x14ac:dyDescent="0.2">
      <c r="A9">
        <v>2003</v>
      </c>
      <c r="B9" s="203">
        <v>1561705</v>
      </c>
      <c r="C9" s="203">
        <v>14280</v>
      </c>
      <c r="D9" s="203">
        <v>6692</v>
      </c>
      <c r="E9" s="203">
        <v>6808</v>
      </c>
      <c r="F9" s="201"/>
      <c r="P9" s="203"/>
      <c r="V9" s="203"/>
      <c r="X9" s="203"/>
    </row>
    <row r="10" spans="1:24" x14ac:dyDescent="0.2">
      <c r="A10">
        <v>2004</v>
      </c>
      <c r="B10" s="203">
        <v>1764727</v>
      </c>
      <c r="C10" s="203">
        <v>15713</v>
      </c>
      <c r="D10" s="203">
        <v>8097</v>
      </c>
      <c r="E10" s="203">
        <v>7421</v>
      </c>
      <c r="F10" s="201"/>
      <c r="P10" s="203"/>
      <c r="V10" s="203"/>
      <c r="X10" s="203"/>
    </row>
    <row r="11" spans="1:24" x14ac:dyDescent="0.2">
      <c r="A11">
        <v>2005</v>
      </c>
      <c r="B11" s="203">
        <v>1941200</v>
      </c>
      <c r="C11" s="203">
        <v>15969</v>
      </c>
      <c r="D11" s="203">
        <v>6235</v>
      </c>
      <c r="E11" s="203">
        <v>7643</v>
      </c>
      <c r="F11" s="201"/>
      <c r="P11" s="203"/>
      <c r="V11" s="203"/>
      <c r="X11" s="203"/>
    </row>
    <row r="12" spans="1:24" x14ac:dyDescent="0.2">
      <c r="A12">
        <v>2006</v>
      </c>
      <c r="B12" s="203">
        <v>1960612</v>
      </c>
      <c r="C12" s="203">
        <v>16971</v>
      </c>
      <c r="D12" s="203">
        <v>5113</v>
      </c>
      <c r="E12" s="203">
        <v>9019</v>
      </c>
      <c r="F12" s="201"/>
      <c r="P12" s="203"/>
      <c r="V12" s="203"/>
      <c r="X12" s="203"/>
    </row>
    <row r="13" spans="1:24" x14ac:dyDescent="0.2">
      <c r="A13">
        <v>2007</v>
      </c>
      <c r="B13" s="203">
        <v>2333128</v>
      </c>
      <c r="C13" s="203">
        <v>16595</v>
      </c>
      <c r="D13" s="203">
        <v>4499</v>
      </c>
      <c r="E13" s="203">
        <v>9380</v>
      </c>
      <c r="F13" s="201"/>
      <c r="P13" s="203"/>
      <c r="V13" s="203"/>
      <c r="X13" s="203"/>
    </row>
    <row r="14" spans="1:24" x14ac:dyDescent="0.2">
      <c r="A14">
        <v>2008</v>
      </c>
      <c r="B14" s="203">
        <v>2636434</v>
      </c>
      <c r="C14" s="203">
        <v>17428</v>
      </c>
      <c r="D14" s="203">
        <v>6884</v>
      </c>
      <c r="E14" s="203">
        <v>9513</v>
      </c>
      <c r="F14" s="201"/>
      <c r="P14" s="203"/>
      <c r="V14" s="203"/>
      <c r="X14" s="203"/>
    </row>
    <row r="15" spans="1:24" x14ac:dyDescent="0.2">
      <c r="A15">
        <v>2009</v>
      </c>
      <c r="B15" s="203">
        <v>2794620</v>
      </c>
      <c r="C15" s="203">
        <v>16456</v>
      </c>
      <c r="D15" s="203">
        <v>3855</v>
      </c>
      <c r="E15" s="203">
        <v>9027</v>
      </c>
      <c r="F15" s="201"/>
      <c r="P15" s="203"/>
      <c r="V15" s="203"/>
      <c r="X15" s="203"/>
    </row>
    <row r="16" spans="1:24" x14ac:dyDescent="0.2">
      <c r="A16">
        <v>2010</v>
      </c>
      <c r="B16" s="203">
        <v>2375427</v>
      </c>
      <c r="C16" s="203">
        <v>18249</v>
      </c>
      <c r="D16" s="203">
        <v>3855</v>
      </c>
      <c r="E16" s="203">
        <v>9325</v>
      </c>
      <c r="F16" s="201"/>
      <c r="P16" s="203"/>
      <c r="V16" s="203"/>
      <c r="X16" s="203"/>
    </row>
    <row r="17" spans="1:6" x14ac:dyDescent="0.2">
      <c r="B17" s="203"/>
      <c r="D17" s="203"/>
      <c r="E17" s="203"/>
      <c r="F17" s="201"/>
    </row>
    <row r="18" spans="1:6" ht="15" thickBot="1" x14ac:dyDescent="0.25"/>
    <row r="19" spans="1:6" ht="15.75" thickBot="1" x14ac:dyDescent="0.3">
      <c r="B19" s="346" t="s">
        <v>280</v>
      </c>
      <c r="C19" s="337" t="s">
        <v>146</v>
      </c>
      <c r="D19" s="337" t="s">
        <v>214</v>
      </c>
      <c r="E19" s="337" t="s">
        <v>277</v>
      </c>
      <c r="F19" s="338" t="s">
        <v>278</v>
      </c>
    </row>
    <row r="20" spans="1:6" ht="15" x14ac:dyDescent="0.25">
      <c r="B20" s="334" t="s">
        <v>146</v>
      </c>
      <c r="C20" s="440">
        <f>PEARSON($B$6:$B$16,B$6:B$16)</f>
        <v>1</v>
      </c>
      <c r="D20" s="339">
        <f t="shared" ref="D20:F20" si="0">PEARSON($B$6:$B$16,C$6:C$16)</f>
        <v>0.78207408339023976</v>
      </c>
      <c r="E20" s="339">
        <f t="shared" si="0"/>
        <v>-0.45152416695504849</v>
      </c>
      <c r="F20" s="340">
        <f t="shared" si="0"/>
        <v>0.86986896644034073</v>
      </c>
    </row>
    <row r="21" spans="1:6" ht="15" x14ac:dyDescent="0.25">
      <c r="A21" s="94"/>
      <c r="B21" s="335" t="s">
        <v>214</v>
      </c>
      <c r="C21" s="436">
        <f>PEARSON($C$6:$C$16,B$6:B$16)</f>
        <v>0.78207408339023976</v>
      </c>
      <c r="D21" s="441">
        <f t="shared" ref="D21:F21" si="1">PEARSON($C$6:$C$16,C$6:C$16)</f>
        <v>1.0000000000000002</v>
      </c>
      <c r="E21" s="341">
        <f t="shared" si="1"/>
        <v>-0.44036025057386918</v>
      </c>
      <c r="F21" s="342">
        <f t="shared" si="1"/>
        <v>0.9676360400398536</v>
      </c>
    </row>
    <row r="22" spans="1:6" ht="15" x14ac:dyDescent="0.25">
      <c r="A22" s="94"/>
      <c r="B22" s="335" t="s">
        <v>277</v>
      </c>
      <c r="C22" s="436">
        <f>PEARSON($D$6:$D$16,B$6:B$16)</f>
        <v>-0.45152416695504849</v>
      </c>
      <c r="D22" s="433">
        <f t="shared" ref="D22:F22" si="2">PEARSON($D$6:$D$16,C$6:C$16)</f>
        <v>-0.44036025057386918</v>
      </c>
      <c r="E22" s="441">
        <f t="shared" si="2"/>
        <v>0.99999999999999989</v>
      </c>
      <c r="F22" s="342">
        <f t="shared" si="2"/>
        <v>-0.48763354340744869</v>
      </c>
    </row>
    <row r="23" spans="1:6" ht="15.75" thickBot="1" x14ac:dyDescent="0.3">
      <c r="A23" s="94"/>
      <c r="B23" s="336" t="s">
        <v>278</v>
      </c>
      <c r="C23" s="344">
        <f>PEARSON($E$6:$E$16,B$6:B$16)</f>
        <v>0.86986896644034073</v>
      </c>
      <c r="D23" s="345">
        <f t="shared" ref="D23:F23" si="3">PEARSON($E$6:$E$16,C$6:C$16)</f>
        <v>0.9676360400398536</v>
      </c>
      <c r="E23" s="434">
        <f t="shared" si="3"/>
        <v>-0.48763354340744869</v>
      </c>
      <c r="F23" s="442">
        <f t="shared" si="3"/>
        <v>1</v>
      </c>
    </row>
    <row r="24" spans="1:6" ht="15" thickBot="1" x14ac:dyDescent="0.25">
      <c r="A24" s="94"/>
    </row>
    <row r="25" spans="1:6" ht="18" thickBot="1" x14ac:dyDescent="0.3">
      <c r="A25" s="94"/>
      <c r="B25" s="346" t="s">
        <v>281</v>
      </c>
      <c r="C25" s="337" t="s">
        <v>146</v>
      </c>
      <c r="D25" s="337" t="s">
        <v>214</v>
      </c>
      <c r="E25" s="337" t="s">
        <v>277</v>
      </c>
      <c r="F25" s="338" t="s">
        <v>278</v>
      </c>
    </row>
    <row r="26" spans="1:6" ht="15" x14ac:dyDescent="0.25">
      <c r="B26" s="334" t="s">
        <v>146</v>
      </c>
      <c r="C26" s="443">
        <f>C20^2</f>
        <v>1</v>
      </c>
      <c r="D26" s="339">
        <f t="shared" ref="D26:F26" si="4">D20^2</f>
        <v>0.6116398719106837</v>
      </c>
      <c r="E26" s="339">
        <f t="shared" si="4"/>
        <v>0.20387407334445051</v>
      </c>
      <c r="F26" s="340">
        <f t="shared" si="4"/>
        <v>0.75667201877598667</v>
      </c>
    </row>
    <row r="27" spans="1:6" ht="15" x14ac:dyDescent="0.25">
      <c r="B27" s="335" t="s">
        <v>214</v>
      </c>
      <c r="C27" s="339">
        <f t="shared" ref="C27:F27" si="5">C21^2</f>
        <v>0.6116398719106837</v>
      </c>
      <c r="D27" s="443">
        <f t="shared" si="5"/>
        <v>1.0000000000000004</v>
      </c>
      <c r="E27" s="341">
        <f t="shared" si="5"/>
        <v>0.19391715028548084</v>
      </c>
      <c r="F27" s="342">
        <f t="shared" si="5"/>
        <v>0.93631950598400915</v>
      </c>
    </row>
    <row r="28" spans="1:6" ht="15" x14ac:dyDescent="0.25">
      <c r="B28" s="335" t="s">
        <v>277</v>
      </c>
      <c r="C28" s="339">
        <f t="shared" ref="C28:F28" si="6">C22^2</f>
        <v>0.20387407334445051</v>
      </c>
      <c r="D28" s="339">
        <f t="shared" si="6"/>
        <v>0.19391715028548084</v>
      </c>
      <c r="E28" s="444">
        <f t="shared" si="6"/>
        <v>0.99999999999999978</v>
      </c>
      <c r="F28" s="342">
        <f t="shared" si="6"/>
        <v>0.23778647265610414</v>
      </c>
    </row>
    <row r="29" spans="1:6" ht="15.75" thickBot="1" x14ac:dyDescent="0.3">
      <c r="B29" s="336" t="s">
        <v>278</v>
      </c>
      <c r="C29" s="437">
        <f t="shared" ref="C29:F29" si="7">C23^2</f>
        <v>0.75667201877598667</v>
      </c>
      <c r="D29" s="437">
        <f t="shared" si="7"/>
        <v>0.93631950598400915</v>
      </c>
      <c r="E29" s="434">
        <f t="shared" si="7"/>
        <v>0.23778647265610414</v>
      </c>
      <c r="F29" s="442">
        <f t="shared" si="7"/>
        <v>1</v>
      </c>
    </row>
    <row r="31" spans="1:6" ht="15" x14ac:dyDescent="0.25">
      <c r="A31" s="330"/>
      <c r="B31" s="107" t="s">
        <v>392</v>
      </c>
    </row>
    <row r="32" spans="1:6" x14ac:dyDescent="0.2">
      <c r="C32" s="94" t="s">
        <v>393</v>
      </c>
    </row>
    <row r="33" spans="1:5" x14ac:dyDescent="0.2">
      <c r="C33" s="94" t="s">
        <v>446</v>
      </c>
      <c r="E33" s="94" t="s">
        <v>394</v>
      </c>
    </row>
    <row r="34" spans="1:5" x14ac:dyDescent="0.2">
      <c r="C34" s="94" t="s">
        <v>692</v>
      </c>
      <c r="E34" s="94" t="s">
        <v>694</v>
      </c>
    </row>
    <row r="35" spans="1:5" x14ac:dyDescent="0.2">
      <c r="C35" s="94" t="s">
        <v>693</v>
      </c>
      <c r="E35" s="94" t="s">
        <v>695</v>
      </c>
    </row>
    <row r="36" spans="1:5" x14ac:dyDescent="0.2">
      <c r="C36" s="94" t="s">
        <v>447</v>
      </c>
      <c r="E36" s="94" t="s">
        <v>395</v>
      </c>
    </row>
    <row r="37" spans="1:5" x14ac:dyDescent="0.2">
      <c r="C37" s="94" t="s">
        <v>398</v>
      </c>
      <c r="E37" s="94" t="s">
        <v>396</v>
      </c>
    </row>
    <row r="39" spans="1:5" ht="17.25" x14ac:dyDescent="0.25">
      <c r="A39" s="330"/>
      <c r="B39" s="107" t="s">
        <v>655</v>
      </c>
    </row>
    <row r="40" spans="1:5" x14ac:dyDescent="0.2">
      <c r="B40" s="94"/>
      <c r="C40" s="94" t="s">
        <v>656</v>
      </c>
      <c r="E40" s="94" t="s">
        <v>657</v>
      </c>
    </row>
    <row r="41" spans="1:5" x14ac:dyDescent="0.2">
      <c r="B41" s="94"/>
    </row>
    <row r="42" spans="1:5" x14ac:dyDescent="0.2">
      <c r="B42" s="94"/>
      <c r="C42" s="203"/>
    </row>
    <row r="43" spans="1:5" x14ac:dyDescent="0.2">
      <c r="B43" s="94"/>
      <c r="C43" s="203"/>
      <c r="D43" s="203"/>
    </row>
    <row r="44" spans="1:5" x14ac:dyDescent="0.2">
      <c r="B44" s="203"/>
      <c r="C44" s="203"/>
      <c r="D44" s="203"/>
    </row>
    <row r="45" spans="1:5" x14ac:dyDescent="0.2">
      <c r="B45" s="203"/>
      <c r="C45" s="203"/>
      <c r="D45" s="203"/>
    </row>
    <row r="46" spans="1:5" x14ac:dyDescent="0.2">
      <c r="B46" s="203"/>
      <c r="C46" s="203"/>
      <c r="D46" s="203"/>
    </row>
    <row r="47" spans="1:5" x14ac:dyDescent="0.2">
      <c r="B47" s="203"/>
      <c r="C47" s="203"/>
      <c r="D47" s="203"/>
    </row>
    <row r="48" spans="1:5" x14ac:dyDescent="0.2">
      <c r="B48" s="203"/>
      <c r="C48" s="203"/>
      <c r="D48" s="203"/>
    </row>
    <row r="49" spans="2:4" x14ac:dyDescent="0.2">
      <c r="B49" s="203"/>
      <c r="C49" s="203"/>
      <c r="D49" s="203"/>
    </row>
    <row r="50" spans="2:4" x14ac:dyDescent="0.2">
      <c r="B50" s="203"/>
      <c r="C50" s="203"/>
      <c r="D50" s="203"/>
    </row>
    <row r="51" spans="2:4" x14ac:dyDescent="0.2">
      <c r="B51" s="203"/>
      <c r="C51" s="203"/>
      <c r="D51" s="203"/>
    </row>
    <row r="52" spans="2:4" x14ac:dyDescent="0.2">
      <c r="B52" s="203"/>
      <c r="C52" s="203"/>
      <c r="D52" s="203"/>
    </row>
    <row r="53" spans="2:4" x14ac:dyDescent="0.2">
      <c r="B53" s="203"/>
      <c r="C53" s="203"/>
      <c r="D53" s="203"/>
    </row>
    <row r="54" spans="2:4" x14ac:dyDescent="0.2">
      <c r="B54" s="203"/>
      <c r="C54" s="203"/>
    </row>
    <row r="55" spans="2:4" x14ac:dyDescent="0.2">
      <c r="C55" s="203"/>
    </row>
  </sheetData>
  <mergeCells count="3">
    <mergeCell ref="A1:B1"/>
    <mergeCell ref="A2:B2"/>
    <mergeCell ref="O2:S2"/>
  </mergeCells>
  <phoneticPr fontId="4" type="noConversion"/>
  <conditionalFormatting sqref="E27:F27 E29 F28">
    <cfRule type="expression" dxfId="12" priority="1">
      <formula>E21&lt;0</formula>
    </cfRule>
    <cfRule type="expression" dxfId="11" priority="2">
      <formula>E21&gt;0</formula>
    </cfRule>
  </conditionalFormatting>
  <conditionalFormatting sqref="D26:F26 D28:D29 C27:C29">
    <cfRule type="expression" dxfId="10" priority="3">
      <formula>C20&lt;0</formula>
    </cfRule>
    <cfRule type="expression" dxfId="9" priority="4">
      <formula>C20&gt;0</formula>
    </cfRule>
  </conditionalFormatting>
  <pageMargins left="0.78740157499999996" right="0.78740157499999996" top="0.984251969" bottom="0.984251969" header="0.4921259845" footer="0.492125984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5"/>
  <dimension ref="A1:B16"/>
  <sheetViews>
    <sheetView view="pageLayout" zoomScale="80" zoomScaleNormal="100" zoomScalePageLayoutView="80" workbookViewId="0"/>
  </sheetViews>
  <sheetFormatPr baseColWidth="10" defaultColWidth="11" defaultRowHeight="14.25" x14ac:dyDescent="0.2"/>
  <cols>
    <col min="1" max="1" width="77.125" style="150" customWidth="1"/>
    <col min="2" max="2" width="76.75" style="143" customWidth="1"/>
    <col min="3" max="16384" width="11" style="143"/>
  </cols>
  <sheetData>
    <row r="1" spans="1:2" ht="18" x14ac:dyDescent="0.2">
      <c r="A1" s="468" t="s">
        <v>198</v>
      </c>
      <c r="B1" s="153" t="s">
        <v>199</v>
      </c>
    </row>
    <row r="3" spans="1:2" ht="33" x14ac:dyDescent="0.2">
      <c r="A3" s="481" t="s">
        <v>517</v>
      </c>
      <c r="B3" s="485" t="s">
        <v>217</v>
      </c>
    </row>
    <row r="4" spans="1:2" x14ac:dyDescent="0.2">
      <c r="A4" s="481"/>
      <c r="B4" s="481"/>
    </row>
    <row r="5" spans="1:2" ht="51" customHeight="1" x14ac:dyDescent="0.2">
      <c r="A5" s="481" t="s">
        <v>518</v>
      </c>
      <c r="B5" s="485" t="s">
        <v>519</v>
      </c>
    </row>
    <row r="6" spans="1:2" x14ac:dyDescent="0.2">
      <c r="A6" s="481"/>
      <c r="B6" s="481"/>
    </row>
    <row r="7" spans="1:2" ht="37.5" x14ac:dyDescent="0.2">
      <c r="A7" s="481" t="s">
        <v>520</v>
      </c>
      <c r="B7" s="485" t="s">
        <v>282</v>
      </c>
    </row>
    <row r="8" spans="1:2" x14ac:dyDescent="0.2">
      <c r="A8" s="481"/>
      <c r="B8" s="481"/>
    </row>
    <row r="9" spans="1:2" ht="48" x14ac:dyDescent="0.2">
      <c r="A9" s="481" t="s">
        <v>521</v>
      </c>
      <c r="B9" s="481" t="s">
        <v>283</v>
      </c>
    </row>
    <row r="10" spans="1:2" x14ac:dyDescent="0.2">
      <c r="A10" s="481"/>
      <c r="B10" s="485"/>
    </row>
    <row r="11" spans="1:2" ht="31.5" x14ac:dyDescent="0.2">
      <c r="A11" s="481" t="s">
        <v>522</v>
      </c>
      <c r="B11" s="481" t="s">
        <v>516</v>
      </c>
    </row>
    <row r="12" spans="1:2" x14ac:dyDescent="0.2">
      <c r="A12" s="481"/>
      <c r="B12" s="482"/>
    </row>
    <row r="13" spans="1:2" ht="59.25" x14ac:dyDescent="0.2">
      <c r="A13" s="485" t="s">
        <v>523</v>
      </c>
      <c r="B13" s="481" t="s">
        <v>524</v>
      </c>
    </row>
    <row r="14" spans="1:2" x14ac:dyDescent="0.2">
      <c r="A14" s="481"/>
    </row>
    <row r="15" spans="1:2" x14ac:dyDescent="0.2">
      <c r="A15" s="485"/>
    </row>
    <row r="16" spans="1:2" x14ac:dyDescent="0.2">
      <c r="A16" s="481"/>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S51"/>
  <sheetViews>
    <sheetView zoomScale="80" zoomScaleNormal="80" workbookViewId="0">
      <selection activeCell="H38" sqref="H38"/>
    </sheetView>
  </sheetViews>
  <sheetFormatPr baseColWidth="10" defaultColWidth="11" defaultRowHeight="14.25" x14ac:dyDescent="0.2"/>
  <cols>
    <col min="2" max="6" width="15.75" customWidth="1"/>
    <col min="12" max="12" width="16.375" customWidth="1"/>
  </cols>
  <sheetData>
    <row r="1" spans="1:19" ht="18" x14ac:dyDescent="0.25">
      <c r="A1" s="699" t="s">
        <v>198</v>
      </c>
      <c r="B1" s="699"/>
    </row>
    <row r="2" spans="1:19" ht="18" x14ac:dyDescent="0.25">
      <c r="A2" s="773" t="s">
        <v>199</v>
      </c>
      <c r="B2" s="773"/>
      <c r="M2" s="107" t="s">
        <v>276</v>
      </c>
    </row>
    <row r="3" spans="1:19" ht="18" x14ac:dyDescent="0.2">
      <c r="A3" s="144"/>
      <c r="M3" s="422"/>
      <c r="N3" s="422"/>
      <c r="O3" s="422"/>
      <c r="P3" s="422"/>
      <c r="Q3" s="422"/>
      <c r="R3" s="422"/>
      <c r="S3" s="422"/>
    </row>
    <row r="4" spans="1:19" ht="15" x14ac:dyDescent="0.25">
      <c r="A4" s="776" t="s">
        <v>380</v>
      </c>
      <c r="B4" s="776"/>
      <c r="C4" s="776"/>
      <c r="D4" s="776"/>
      <c r="E4" s="776"/>
      <c r="M4" s="422"/>
      <c r="N4" s="422"/>
      <c r="O4" s="422"/>
      <c r="P4" s="422"/>
      <c r="Q4" s="422"/>
      <c r="R4" s="422"/>
      <c r="S4" s="422"/>
    </row>
    <row r="5" spans="1:19" ht="15" x14ac:dyDescent="0.25">
      <c r="A5" s="776" t="s">
        <v>222</v>
      </c>
      <c r="B5" s="776"/>
      <c r="C5" s="776"/>
      <c r="D5" s="776"/>
      <c r="E5" s="776"/>
      <c r="M5" s="422"/>
      <c r="N5" s="422"/>
      <c r="O5" s="422"/>
      <c r="P5" s="422"/>
      <c r="Q5" s="422"/>
      <c r="R5" s="422"/>
      <c r="S5" s="422"/>
    </row>
    <row r="6" spans="1:19" x14ac:dyDescent="0.2">
      <c r="M6" s="422"/>
      <c r="N6" s="422"/>
      <c r="O6" s="422"/>
      <c r="P6" s="422"/>
      <c r="Q6" s="422"/>
      <c r="R6" s="422"/>
      <c r="S6" s="422"/>
    </row>
    <row r="7" spans="1:19" s="17" customFormat="1" ht="28.5" x14ac:dyDescent="0.2">
      <c r="B7" s="25" t="s">
        <v>36</v>
      </c>
      <c r="C7" s="25" t="s">
        <v>37</v>
      </c>
      <c r="D7" s="25" t="s">
        <v>38</v>
      </c>
      <c r="E7" s="25" t="s">
        <v>39</v>
      </c>
      <c r="M7" s="429"/>
      <c r="N7" s="429"/>
      <c r="O7" s="429"/>
      <c r="P7" s="429"/>
      <c r="Q7" s="429"/>
      <c r="R7" s="429"/>
      <c r="S7" s="429"/>
    </row>
    <row r="8" spans="1:19" s="17" customFormat="1" ht="30" x14ac:dyDescent="0.25">
      <c r="B8" s="200" t="s">
        <v>146</v>
      </c>
      <c r="C8" s="200" t="s">
        <v>214</v>
      </c>
      <c r="D8" s="200" t="s">
        <v>215</v>
      </c>
      <c r="E8" s="200" t="s">
        <v>216</v>
      </c>
      <c r="M8" s="429"/>
      <c r="N8" s="429"/>
      <c r="O8" s="429"/>
      <c r="P8" s="429"/>
      <c r="Q8" s="429"/>
      <c r="R8" s="429"/>
      <c r="S8" s="429"/>
    </row>
    <row r="9" spans="1:19" x14ac:dyDescent="0.2">
      <c r="A9">
        <v>2000</v>
      </c>
      <c r="B9" s="202">
        <v>1342565</v>
      </c>
      <c r="C9" s="202">
        <v>12657</v>
      </c>
      <c r="D9" s="202">
        <v>5633</v>
      </c>
      <c r="E9" s="202">
        <v>5563</v>
      </c>
      <c r="F9" s="201"/>
      <c r="L9" s="21"/>
      <c r="M9" s="422"/>
      <c r="N9" s="422"/>
      <c r="O9" s="422"/>
      <c r="P9" s="422"/>
      <c r="Q9" s="422"/>
      <c r="R9" s="422"/>
      <c r="S9" s="422"/>
    </row>
    <row r="10" spans="1:19" x14ac:dyDescent="0.2">
      <c r="A10">
        <v>2001</v>
      </c>
      <c r="B10" s="202">
        <v>1262011</v>
      </c>
      <c r="C10" s="202">
        <v>12530</v>
      </c>
      <c r="D10" s="202">
        <v>7717</v>
      </c>
      <c r="E10" s="202">
        <v>6453</v>
      </c>
      <c r="F10" s="201"/>
      <c r="L10" s="21"/>
      <c r="M10" s="422"/>
      <c r="N10" s="422"/>
      <c r="O10" s="422"/>
      <c r="P10" s="422"/>
      <c r="Q10" s="422"/>
      <c r="R10" s="422"/>
      <c r="S10" s="422"/>
    </row>
    <row r="11" spans="1:19" x14ac:dyDescent="0.2">
      <c r="A11">
        <v>2002</v>
      </c>
      <c r="B11" s="202">
        <v>1388212</v>
      </c>
      <c r="C11" s="202">
        <v>11476</v>
      </c>
      <c r="D11" s="202">
        <v>5402</v>
      </c>
      <c r="E11" s="202">
        <v>7421</v>
      </c>
      <c r="F11" s="201"/>
      <c r="L11" s="21"/>
      <c r="M11" s="422"/>
      <c r="N11" s="422"/>
      <c r="O11" s="422"/>
      <c r="P11" s="422"/>
      <c r="Q11" s="422"/>
      <c r="R11" s="422"/>
      <c r="S11" s="422"/>
    </row>
    <row r="12" spans="1:19" x14ac:dyDescent="0.2">
      <c r="A12">
        <v>2003</v>
      </c>
      <c r="B12" s="202">
        <v>1651973</v>
      </c>
      <c r="C12" s="202">
        <v>13548</v>
      </c>
      <c r="D12" s="202">
        <v>5024</v>
      </c>
      <c r="E12" s="202">
        <v>8089</v>
      </c>
      <c r="F12" s="201"/>
      <c r="L12" s="21"/>
      <c r="M12" s="422"/>
      <c r="N12" s="422"/>
      <c r="O12" s="422"/>
      <c r="P12" s="422"/>
      <c r="Q12" s="422"/>
      <c r="R12" s="422"/>
      <c r="S12" s="422"/>
    </row>
    <row r="13" spans="1:19" x14ac:dyDescent="0.2">
      <c r="A13">
        <v>2004</v>
      </c>
      <c r="B13" s="202">
        <v>1883249</v>
      </c>
      <c r="C13" s="202">
        <v>9985</v>
      </c>
      <c r="D13" s="202">
        <v>6883</v>
      </c>
      <c r="E13" s="202">
        <v>8332</v>
      </c>
      <c r="F13" s="201"/>
      <c r="L13" s="21"/>
      <c r="M13" s="422"/>
      <c r="N13" s="422"/>
      <c r="O13" s="422"/>
      <c r="P13" s="422"/>
      <c r="Q13" s="422"/>
      <c r="R13" s="422"/>
      <c r="S13" s="422"/>
    </row>
    <row r="14" spans="1:19" x14ac:dyDescent="0.2">
      <c r="A14">
        <v>2005</v>
      </c>
      <c r="B14" s="202">
        <v>2033909</v>
      </c>
      <c r="C14" s="202">
        <v>6785</v>
      </c>
      <c r="D14" s="202">
        <v>7227</v>
      </c>
      <c r="E14" s="202">
        <v>9081</v>
      </c>
      <c r="F14" s="201"/>
      <c r="L14" s="21"/>
      <c r="M14" s="422"/>
      <c r="N14" s="422"/>
      <c r="O14" s="422"/>
      <c r="P14" s="422"/>
      <c r="Q14" s="422"/>
      <c r="R14" s="422"/>
      <c r="S14" s="422"/>
    </row>
    <row r="15" spans="1:19" x14ac:dyDescent="0.2">
      <c r="A15">
        <v>2006</v>
      </c>
      <c r="B15" s="202">
        <v>1952552</v>
      </c>
      <c r="C15" s="202">
        <v>7476</v>
      </c>
      <c r="D15" s="202">
        <v>10407</v>
      </c>
      <c r="E15" s="202">
        <v>9263</v>
      </c>
      <c r="F15" s="201"/>
      <c r="L15" s="21"/>
      <c r="M15" s="422"/>
      <c r="N15" s="422"/>
      <c r="O15" s="422"/>
      <c r="P15" s="422"/>
      <c r="Q15" s="422"/>
      <c r="R15" s="422"/>
      <c r="S15" s="422"/>
    </row>
    <row r="16" spans="1:19" x14ac:dyDescent="0.2">
      <c r="A16">
        <v>2007</v>
      </c>
      <c r="B16" s="202">
        <v>1913501</v>
      </c>
      <c r="C16" s="202">
        <v>14759</v>
      </c>
      <c r="D16" s="202">
        <v>12176</v>
      </c>
      <c r="E16" s="202">
        <v>9911</v>
      </c>
      <c r="F16" s="201"/>
      <c r="L16" s="21"/>
      <c r="M16" s="422"/>
      <c r="N16" s="422"/>
      <c r="O16" s="422"/>
      <c r="P16" s="422"/>
      <c r="Q16" s="422"/>
      <c r="R16" s="422"/>
      <c r="S16" s="422"/>
    </row>
    <row r="17" spans="1:19" x14ac:dyDescent="0.2">
      <c r="A17">
        <v>2008</v>
      </c>
      <c r="B17" s="202">
        <v>2372741</v>
      </c>
      <c r="C17" s="202">
        <v>9785</v>
      </c>
      <c r="D17" s="202">
        <v>6940</v>
      </c>
      <c r="E17" s="202">
        <v>11696</v>
      </c>
      <c r="F17" s="201"/>
      <c r="L17" s="21"/>
      <c r="M17" s="422"/>
      <c r="N17" s="422"/>
      <c r="O17" s="422"/>
      <c r="P17" s="422"/>
      <c r="Q17" s="422"/>
      <c r="R17" s="422"/>
      <c r="S17" s="422"/>
    </row>
    <row r="18" spans="1:19" x14ac:dyDescent="0.2">
      <c r="A18">
        <v>2009</v>
      </c>
      <c r="B18" s="202">
        <v>2064285</v>
      </c>
      <c r="C18" s="202">
        <v>6957</v>
      </c>
      <c r="D18" s="202">
        <v>9022</v>
      </c>
      <c r="E18" s="202">
        <v>11696</v>
      </c>
      <c r="F18" s="201"/>
      <c r="L18" s="21"/>
      <c r="M18" s="422"/>
      <c r="N18" s="422"/>
      <c r="O18" s="422"/>
      <c r="P18" s="422"/>
      <c r="Q18" s="422"/>
      <c r="R18" s="422"/>
      <c r="S18" s="422"/>
    </row>
    <row r="19" spans="1:19" x14ac:dyDescent="0.2">
      <c r="A19">
        <v>2010</v>
      </c>
      <c r="B19" s="202">
        <v>2415214</v>
      </c>
      <c r="C19" s="202">
        <v>7376</v>
      </c>
      <c r="D19" s="202">
        <v>10285</v>
      </c>
      <c r="E19" s="202">
        <v>13216</v>
      </c>
      <c r="F19" s="201"/>
      <c r="L19" s="21"/>
      <c r="M19" s="422"/>
      <c r="N19" s="422"/>
      <c r="O19" s="422"/>
      <c r="P19" s="422"/>
      <c r="Q19" s="422"/>
      <c r="R19" s="422"/>
      <c r="S19" s="422"/>
    </row>
    <row r="20" spans="1:19" ht="15" thickBot="1" x14ac:dyDescent="0.25">
      <c r="M20" s="422"/>
      <c r="N20" s="422"/>
      <c r="O20" s="422"/>
      <c r="P20" s="422"/>
      <c r="Q20" s="422"/>
      <c r="R20" s="422"/>
      <c r="S20" s="422"/>
    </row>
    <row r="21" spans="1:19" ht="15.75" thickBot="1" x14ac:dyDescent="0.3">
      <c r="B21" s="346" t="s">
        <v>280</v>
      </c>
      <c r="C21" s="337" t="s">
        <v>146</v>
      </c>
      <c r="D21" s="337" t="s">
        <v>214</v>
      </c>
      <c r="E21" s="337" t="s">
        <v>277</v>
      </c>
      <c r="F21" s="338" t="s">
        <v>278</v>
      </c>
      <c r="M21" s="422"/>
      <c r="N21" s="422"/>
      <c r="O21" s="422"/>
      <c r="P21" s="422"/>
      <c r="Q21" s="422"/>
      <c r="R21" s="422"/>
      <c r="S21" s="422"/>
    </row>
    <row r="22" spans="1:19" ht="15" x14ac:dyDescent="0.25">
      <c r="B22" s="334" t="s">
        <v>146</v>
      </c>
      <c r="C22" s="435"/>
      <c r="D22" s="339"/>
      <c r="E22" s="339"/>
      <c r="F22" s="340"/>
      <c r="M22" s="422"/>
      <c r="N22" s="422"/>
      <c r="O22" s="422"/>
      <c r="P22" s="422"/>
      <c r="Q22" s="422"/>
      <c r="R22" s="422"/>
      <c r="S22" s="422"/>
    </row>
    <row r="23" spans="1:19" ht="15" x14ac:dyDescent="0.25">
      <c r="B23" s="335" t="s">
        <v>214</v>
      </c>
      <c r="C23" s="436"/>
      <c r="D23" s="433"/>
      <c r="E23" s="341"/>
      <c r="F23" s="342"/>
      <c r="M23" s="422"/>
      <c r="N23" s="422"/>
      <c r="O23" s="422"/>
      <c r="P23" s="422"/>
      <c r="Q23" s="422"/>
      <c r="R23" s="422"/>
      <c r="S23" s="422"/>
    </row>
    <row r="24" spans="1:19" ht="15" x14ac:dyDescent="0.25">
      <c r="B24" s="335" t="s">
        <v>277</v>
      </c>
      <c r="C24" s="436"/>
      <c r="D24" s="433"/>
      <c r="E24" s="433"/>
      <c r="F24" s="342"/>
      <c r="M24" s="422"/>
      <c r="N24" s="422"/>
      <c r="O24" s="422"/>
      <c r="P24" s="422"/>
      <c r="Q24" s="422"/>
      <c r="R24" s="422"/>
      <c r="S24" s="422"/>
    </row>
    <row r="25" spans="1:19" ht="15.75" thickBot="1" x14ac:dyDescent="0.3">
      <c r="B25" s="336" t="s">
        <v>278</v>
      </c>
      <c r="C25" s="344"/>
      <c r="D25" s="345"/>
      <c r="E25" s="434"/>
      <c r="F25" s="343"/>
      <c r="M25" s="422"/>
      <c r="N25" s="422"/>
      <c r="O25" s="422"/>
      <c r="P25" s="422"/>
      <c r="Q25" s="422"/>
      <c r="R25" s="422"/>
      <c r="S25" s="422"/>
    </row>
    <row r="26" spans="1:19" ht="15" thickBot="1" x14ac:dyDescent="0.25">
      <c r="M26" s="422"/>
      <c r="N26" s="422"/>
      <c r="O26" s="422"/>
      <c r="P26" s="422"/>
      <c r="Q26" s="422"/>
      <c r="R26" s="422"/>
      <c r="S26" s="422"/>
    </row>
    <row r="27" spans="1:19" ht="18" thickBot="1" x14ac:dyDescent="0.3">
      <c r="B27" s="346" t="s">
        <v>281</v>
      </c>
      <c r="C27" s="337" t="s">
        <v>146</v>
      </c>
      <c r="D27" s="337" t="s">
        <v>214</v>
      </c>
      <c r="E27" s="337" t="s">
        <v>277</v>
      </c>
      <c r="F27" s="338" t="s">
        <v>278</v>
      </c>
      <c r="M27" s="422"/>
      <c r="N27" s="422"/>
      <c r="O27" s="422"/>
      <c r="P27" s="422"/>
      <c r="Q27" s="422"/>
      <c r="R27" s="422"/>
      <c r="S27" s="422"/>
    </row>
    <row r="28" spans="1:19" ht="15" x14ac:dyDescent="0.25">
      <c r="B28" s="334" t="s">
        <v>146</v>
      </c>
      <c r="C28" s="339"/>
      <c r="D28" s="339"/>
      <c r="E28" s="339"/>
      <c r="F28" s="340"/>
      <c r="M28" s="422"/>
      <c r="N28" s="422"/>
      <c r="O28" s="422"/>
      <c r="P28" s="422"/>
      <c r="Q28" s="422"/>
      <c r="R28" s="422"/>
      <c r="S28" s="422"/>
    </row>
    <row r="29" spans="1:19" ht="15" x14ac:dyDescent="0.25">
      <c r="B29" s="335" t="s">
        <v>214</v>
      </c>
      <c r="C29" s="339"/>
      <c r="D29" s="339"/>
      <c r="E29" s="341"/>
      <c r="F29" s="342"/>
      <c r="M29" s="422"/>
      <c r="N29" s="422"/>
      <c r="O29" s="422"/>
      <c r="P29" s="422"/>
      <c r="Q29" s="422"/>
      <c r="R29" s="422"/>
      <c r="S29" s="422"/>
    </row>
    <row r="30" spans="1:19" ht="15" x14ac:dyDescent="0.25">
      <c r="B30" s="335" t="s">
        <v>277</v>
      </c>
      <c r="C30" s="339"/>
      <c r="D30" s="339"/>
      <c r="E30" s="341"/>
      <c r="F30" s="342"/>
      <c r="M30" s="422"/>
      <c r="N30" s="422"/>
      <c r="O30" s="422"/>
      <c r="P30" s="422"/>
      <c r="Q30" s="422"/>
      <c r="R30" s="422"/>
      <c r="S30" s="422"/>
    </row>
    <row r="31" spans="1:19" ht="15.75" thickBot="1" x14ac:dyDescent="0.3">
      <c r="B31" s="336" t="s">
        <v>278</v>
      </c>
      <c r="C31" s="437"/>
      <c r="D31" s="437"/>
      <c r="E31" s="434"/>
      <c r="F31" s="343"/>
      <c r="M31" s="422"/>
      <c r="N31" s="422"/>
      <c r="O31" s="422"/>
      <c r="P31" s="422"/>
      <c r="Q31" s="422"/>
      <c r="R31" s="422"/>
      <c r="S31" s="422"/>
    </row>
    <row r="32" spans="1:19" x14ac:dyDescent="0.2">
      <c r="M32" s="422"/>
      <c r="N32" s="422"/>
      <c r="O32" s="422"/>
      <c r="P32" s="422"/>
      <c r="Q32" s="422"/>
      <c r="R32" s="422"/>
      <c r="S32" s="422"/>
    </row>
    <row r="33" spans="1:19" ht="15" x14ac:dyDescent="0.25">
      <c r="A33" s="330"/>
      <c r="B33" s="107" t="s">
        <v>392</v>
      </c>
      <c r="M33" s="422"/>
      <c r="N33" s="422"/>
      <c r="O33" s="422"/>
      <c r="P33" s="422"/>
      <c r="Q33" s="422"/>
      <c r="R33" s="422"/>
      <c r="S33" s="422"/>
    </row>
    <row r="34" spans="1:19" x14ac:dyDescent="0.2">
      <c r="C34" s="94" t="s">
        <v>393</v>
      </c>
      <c r="M34" s="422"/>
      <c r="N34" s="422"/>
      <c r="O34" s="422"/>
      <c r="P34" s="422"/>
      <c r="Q34" s="422"/>
      <c r="R34" s="422"/>
      <c r="S34" s="422"/>
    </row>
    <row r="35" spans="1:19" x14ac:dyDescent="0.2">
      <c r="C35" s="94" t="s">
        <v>446</v>
      </c>
      <c r="E35" s="94" t="s">
        <v>394</v>
      </c>
      <c r="M35" s="422"/>
      <c r="N35" s="422"/>
      <c r="O35" s="422"/>
      <c r="P35" s="422"/>
      <c r="Q35" s="422"/>
      <c r="R35" s="422"/>
      <c r="S35" s="422"/>
    </row>
    <row r="36" spans="1:19" x14ac:dyDescent="0.2">
      <c r="C36" s="94" t="s">
        <v>692</v>
      </c>
      <c r="E36" s="94" t="s">
        <v>694</v>
      </c>
      <c r="M36" s="422"/>
      <c r="N36" s="422"/>
      <c r="O36" s="422"/>
      <c r="P36" s="422"/>
      <c r="Q36" s="422"/>
      <c r="R36" s="422"/>
      <c r="S36" s="422"/>
    </row>
    <row r="37" spans="1:19" x14ac:dyDescent="0.2">
      <c r="C37" s="94" t="s">
        <v>693</v>
      </c>
      <c r="E37" s="94" t="s">
        <v>695</v>
      </c>
      <c r="M37" s="422"/>
      <c r="N37" s="422"/>
      <c r="O37" s="422"/>
      <c r="P37" s="422"/>
      <c r="Q37" s="422"/>
      <c r="R37" s="422"/>
      <c r="S37" s="422"/>
    </row>
    <row r="38" spans="1:19" x14ac:dyDescent="0.2">
      <c r="C38" s="94" t="s">
        <v>447</v>
      </c>
      <c r="E38" s="94" t="s">
        <v>395</v>
      </c>
      <c r="M38" s="422"/>
      <c r="N38" s="422"/>
      <c r="O38" s="422"/>
      <c r="P38" s="422"/>
      <c r="Q38" s="422"/>
      <c r="R38" s="422"/>
      <c r="S38" s="422"/>
    </row>
    <row r="39" spans="1:19" x14ac:dyDescent="0.2">
      <c r="C39" s="94" t="s">
        <v>398</v>
      </c>
      <c r="E39" s="94" t="s">
        <v>396</v>
      </c>
      <c r="M39" s="422"/>
      <c r="N39" s="422"/>
      <c r="O39" s="422"/>
      <c r="P39" s="422"/>
      <c r="Q39" s="422"/>
      <c r="R39" s="422"/>
      <c r="S39" s="422"/>
    </row>
    <row r="40" spans="1:19" x14ac:dyDescent="0.2">
      <c r="A40" s="330"/>
      <c r="M40" s="422"/>
      <c r="N40" s="422"/>
      <c r="O40" s="422"/>
      <c r="P40" s="422"/>
      <c r="Q40" s="422"/>
      <c r="R40" s="422"/>
      <c r="S40" s="422"/>
    </row>
    <row r="41" spans="1:19" ht="17.25" x14ac:dyDescent="0.25">
      <c r="B41" s="107" t="s">
        <v>655</v>
      </c>
      <c r="M41" s="422"/>
      <c r="N41" s="422"/>
      <c r="O41" s="422"/>
      <c r="P41" s="422"/>
      <c r="Q41" s="422"/>
      <c r="R41" s="422"/>
      <c r="S41" s="422"/>
    </row>
    <row r="42" spans="1:19" x14ac:dyDescent="0.2">
      <c r="B42" s="94"/>
      <c r="C42" s="94" t="s">
        <v>656</v>
      </c>
      <c r="E42" s="94" t="s">
        <v>657</v>
      </c>
      <c r="M42" s="422"/>
      <c r="N42" s="422"/>
      <c r="O42" s="422"/>
      <c r="P42" s="422"/>
      <c r="Q42" s="422"/>
      <c r="R42" s="422"/>
      <c r="S42" s="422"/>
    </row>
    <row r="43" spans="1:19" x14ac:dyDescent="0.2">
      <c r="B43" s="94"/>
      <c r="M43" s="422"/>
      <c r="N43" s="422"/>
      <c r="O43" s="422"/>
      <c r="P43" s="422"/>
      <c r="Q43" s="422"/>
      <c r="R43" s="422"/>
      <c r="S43" s="422"/>
    </row>
    <row r="44" spans="1:19" x14ac:dyDescent="0.2">
      <c r="B44" s="94"/>
      <c r="M44" s="422"/>
      <c r="N44" s="422"/>
      <c r="O44" s="422"/>
      <c r="P44" s="422"/>
      <c r="Q44" s="422"/>
      <c r="R44" s="422"/>
      <c r="S44" s="422"/>
    </row>
    <row r="45" spans="1:19" x14ac:dyDescent="0.2">
      <c r="B45" s="94"/>
      <c r="M45" s="422"/>
      <c r="N45" s="422"/>
      <c r="O45" s="422"/>
      <c r="P45" s="422"/>
      <c r="Q45" s="422"/>
      <c r="R45" s="422"/>
      <c r="S45" s="422"/>
    </row>
    <row r="46" spans="1:19" x14ac:dyDescent="0.2">
      <c r="B46" s="94"/>
      <c r="M46" s="422"/>
      <c r="N46" s="422"/>
      <c r="O46" s="422"/>
      <c r="P46" s="422"/>
      <c r="Q46" s="422"/>
      <c r="R46" s="422"/>
      <c r="S46" s="422"/>
    </row>
    <row r="47" spans="1:19" x14ac:dyDescent="0.2">
      <c r="B47" s="94"/>
      <c r="M47" s="422"/>
      <c r="N47" s="422"/>
      <c r="O47" s="422"/>
      <c r="P47" s="422"/>
      <c r="Q47" s="422"/>
      <c r="R47" s="422"/>
      <c r="S47" s="422"/>
    </row>
    <row r="48" spans="1:19" x14ac:dyDescent="0.2">
      <c r="B48" s="94"/>
      <c r="D48" s="94"/>
      <c r="M48" s="422"/>
      <c r="N48" s="422"/>
      <c r="O48" s="422"/>
      <c r="P48" s="422"/>
      <c r="Q48" s="422"/>
      <c r="R48" s="422"/>
      <c r="S48" s="422"/>
    </row>
    <row r="49" spans="2:19" x14ac:dyDescent="0.2">
      <c r="B49" s="94"/>
      <c r="M49" s="422"/>
      <c r="N49" s="422"/>
      <c r="O49" s="422"/>
      <c r="P49" s="422"/>
      <c r="Q49" s="422"/>
      <c r="R49" s="422"/>
      <c r="S49" s="422"/>
    </row>
    <row r="50" spans="2:19" x14ac:dyDescent="0.2">
      <c r="B50" s="94"/>
      <c r="D50" s="94"/>
      <c r="M50" s="422"/>
      <c r="N50" s="422"/>
      <c r="O50" s="422"/>
      <c r="P50" s="422"/>
      <c r="Q50" s="422"/>
      <c r="R50" s="422"/>
      <c r="S50" s="422"/>
    </row>
    <row r="51" spans="2:19" x14ac:dyDescent="0.2">
      <c r="B51" s="94"/>
      <c r="M51" s="422"/>
      <c r="N51" s="422"/>
      <c r="O51" s="422"/>
      <c r="P51" s="422"/>
      <c r="Q51" s="422"/>
      <c r="R51" s="422"/>
      <c r="S51" s="422"/>
    </row>
  </sheetData>
  <mergeCells count="4">
    <mergeCell ref="A1:B1"/>
    <mergeCell ref="A2:B2"/>
    <mergeCell ref="A4:E4"/>
    <mergeCell ref="A5:E5"/>
  </mergeCells>
  <pageMargins left="0.78740157499999996" right="0.78740157499999996" top="0.984251969" bottom="0.984251969" header="0.4921259845" footer="0.492125984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3"/>
  <dimension ref="A1:Q38"/>
  <sheetViews>
    <sheetView zoomScale="80" zoomScaleNormal="80" workbookViewId="0">
      <selection sqref="A1:B1"/>
    </sheetView>
  </sheetViews>
  <sheetFormatPr baseColWidth="10" defaultColWidth="11" defaultRowHeight="14.25" x14ac:dyDescent="0.2"/>
  <cols>
    <col min="2" max="4" width="15.75" customWidth="1"/>
  </cols>
  <sheetData>
    <row r="1" spans="1:17" ht="18" x14ac:dyDescent="0.25">
      <c r="A1" s="699" t="s">
        <v>198</v>
      </c>
      <c r="B1" s="699"/>
    </row>
    <row r="2" spans="1:17" ht="18" x14ac:dyDescent="0.25">
      <c r="A2" s="773" t="s">
        <v>199</v>
      </c>
      <c r="B2" s="773"/>
      <c r="L2" s="107" t="s">
        <v>276</v>
      </c>
    </row>
    <row r="3" spans="1:17" ht="18" x14ac:dyDescent="0.2">
      <c r="A3" s="144"/>
    </row>
    <row r="4" spans="1:17" ht="15" x14ac:dyDescent="0.25">
      <c r="A4" s="776" t="s">
        <v>380</v>
      </c>
      <c r="B4" s="776"/>
      <c r="C4" s="776"/>
      <c r="D4" s="776"/>
      <c r="E4" s="776"/>
      <c r="L4" s="422"/>
      <c r="M4" s="422"/>
      <c r="N4" s="422"/>
      <c r="O4" s="422"/>
      <c r="P4" s="422"/>
      <c r="Q4" s="422"/>
    </row>
    <row r="5" spans="1:17" ht="15" x14ac:dyDescent="0.25">
      <c r="A5" s="776" t="s">
        <v>222</v>
      </c>
      <c r="B5" s="776"/>
      <c r="C5" s="776"/>
      <c r="D5" s="776"/>
      <c r="E5" s="776"/>
      <c r="L5" s="422"/>
      <c r="M5" s="422"/>
      <c r="N5" s="422"/>
      <c r="O5" s="422"/>
      <c r="P5" s="422"/>
      <c r="Q5" s="422"/>
    </row>
    <row r="6" spans="1:17" x14ac:dyDescent="0.2">
      <c r="L6" s="422"/>
      <c r="M6" s="422"/>
      <c r="N6" s="422"/>
      <c r="O6" s="422"/>
      <c r="P6" s="422"/>
      <c r="Q6" s="422"/>
    </row>
    <row r="7" spans="1:17" s="17" customFormat="1" ht="42.75" x14ac:dyDescent="0.2">
      <c r="A7" s="349" t="s">
        <v>31</v>
      </c>
      <c r="B7" s="348" t="s">
        <v>294</v>
      </c>
      <c r="C7" s="199" t="s">
        <v>295</v>
      </c>
      <c r="D7" s="124" t="s">
        <v>296</v>
      </c>
      <c r="L7" s="429"/>
      <c r="M7" s="429"/>
      <c r="N7" s="429"/>
      <c r="O7" s="429"/>
      <c r="P7" s="429"/>
      <c r="Q7" s="429"/>
    </row>
    <row r="8" spans="1:17" s="17" customFormat="1" ht="45.75" thickBot="1" x14ac:dyDescent="0.3">
      <c r="A8" s="350" t="s">
        <v>5</v>
      </c>
      <c r="B8" s="351" t="s">
        <v>299</v>
      </c>
      <c r="C8" s="211" t="s">
        <v>297</v>
      </c>
      <c r="D8" s="211" t="s">
        <v>298</v>
      </c>
      <c r="L8" s="429"/>
      <c r="M8" s="429"/>
      <c r="N8" s="429"/>
      <c r="O8" s="429"/>
      <c r="P8" s="429"/>
      <c r="Q8" s="429"/>
    </row>
    <row r="9" spans="1:17" x14ac:dyDescent="0.2">
      <c r="A9" s="3">
        <v>1972</v>
      </c>
      <c r="B9" s="347">
        <v>72</v>
      </c>
      <c r="C9" s="347">
        <v>0.69</v>
      </c>
      <c r="D9" s="27">
        <v>0.17</v>
      </c>
      <c r="E9" s="27"/>
      <c r="L9" s="422"/>
      <c r="M9" s="422"/>
      <c r="N9" s="422"/>
      <c r="O9" s="422"/>
      <c r="P9" s="422"/>
      <c r="Q9" s="422"/>
    </row>
    <row r="10" spans="1:17" x14ac:dyDescent="0.2">
      <c r="A10" s="3">
        <v>1973</v>
      </c>
      <c r="B10" s="347">
        <v>82</v>
      </c>
      <c r="C10" s="347">
        <v>0.76</v>
      </c>
      <c r="D10" s="27">
        <v>0.22600000000000001</v>
      </c>
      <c r="E10" s="27"/>
      <c r="L10" s="422"/>
      <c r="M10" s="422"/>
      <c r="N10" s="422"/>
      <c r="O10" s="422"/>
      <c r="P10" s="422"/>
      <c r="Q10" s="422"/>
    </row>
    <row r="11" spans="1:17" x14ac:dyDescent="0.2">
      <c r="A11" s="3">
        <v>1974</v>
      </c>
      <c r="B11" s="347">
        <v>224</v>
      </c>
      <c r="C11" s="347">
        <v>0.9</v>
      </c>
      <c r="D11" s="27">
        <v>0.29799999999999999</v>
      </c>
      <c r="E11" s="27"/>
      <c r="L11" s="422"/>
      <c r="M11" s="422"/>
      <c r="N11" s="422"/>
      <c r="O11" s="422"/>
      <c r="P11" s="422"/>
      <c r="Q11" s="422"/>
    </row>
    <row r="12" spans="1:17" x14ac:dyDescent="0.2">
      <c r="A12" s="3">
        <v>1975</v>
      </c>
      <c r="B12" s="347">
        <v>223</v>
      </c>
      <c r="C12" s="347">
        <v>0.89900000000000002</v>
      </c>
      <c r="D12" s="27">
        <v>0.28699999999999998</v>
      </c>
      <c r="E12" s="27"/>
      <c r="L12" s="422"/>
      <c r="M12" s="422"/>
      <c r="N12" s="422"/>
      <c r="O12" s="422"/>
      <c r="P12" s="422"/>
      <c r="Q12" s="422"/>
    </row>
    <row r="13" spans="1:17" x14ac:dyDescent="0.2">
      <c r="A13" s="3">
        <v>1976</v>
      </c>
      <c r="B13" s="347">
        <v>244</v>
      </c>
      <c r="C13" s="347">
        <v>0.92900000000000005</v>
      </c>
      <c r="D13" s="27">
        <v>0.317</v>
      </c>
      <c r="E13" s="27"/>
      <c r="L13" s="422"/>
      <c r="M13" s="422"/>
      <c r="N13" s="422"/>
      <c r="O13" s="422"/>
      <c r="P13" s="422"/>
      <c r="Q13" s="422"/>
    </row>
    <row r="14" spans="1:17" x14ac:dyDescent="0.2">
      <c r="A14" s="3">
        <v>1977</v>
      </c>
      <c r="B14" s="347">
        <v>244</v>
      </c>
      <c r="C14" s="347">
        <v>0.89800000000000002</v>
      </c>
      <c r="D14" s="27">
        <v>0.315</v>
      </c>
      <c r="E14" s="27"/>
      <c r="L14" s="422"/>
      <c r="M14" s="422"/>
      <c r="N14" s="422"/>
      <c r="O14" s="422"/>
      <c r="P14" s="422"/>
      <c r="Q14" s="422"/>
    </row>
    <row r="15" spans="1:17" x14ac:dyDescent="0.2">
      <c r="A15" s="3">
        <v>1978</v>
      </c>
      <c r="B15" s="347">
        <v>211</v>
      </c>
      <c r="C15" s="347">
        <v>0.92200000000000004</v>
      </c>
      <c r="D15" s="27">
        <v>0.307</v>
      </c>
      <c r="E15" s="27"/>
      <c r="L15" s="422"/>
      <c r="M15" s="422"/>
      <c r="N15" s="422"/>
      <c r="O15" s="422"/>
      <c r="P15" s="422"/>
      <c r="Q15" s="422"/>
    </row>
    <row r="16" spans="1:17" x14ac:dyDescent="0.2">
      <c r="A16" s="3">
        <v>1979</v>
      </c>
      <c r="B16" s="347">
        <v>278</v>
      </c>
      <c r="C16" s="347">
        <v>1.0009999999999999</v>
      </c>
      <c r="D16" s="27">
        <v>0.54799999999999993</v>
      </c>
      <c r="E16" s="27"/>
      <c r="L16" s="422"/>
      <c r="M16" s="422"/>
      <c r="N16" s="422"/>
      <c r="O16" s="422"/>
      <c r="P16" s="422"/>
      <c r="Q16" s="422"/>
    </row>
    <row r="17" spans="1:17" x14ac:dyDescent="0.2">
      <c r="A17" s="3">
        <v>1980</v>
      </c>
      <c r="B17" s="27">
        <v>456</v>
      </c>
      <c r="C17" s="27">
        <v>1.1779999999999999</v>
      </c>
      <c r="D17" s="27">
        <v>0.62</v>
      </c>
      <c r="E17" s="27"/>
      <c r="L17" s="422"/>
      <c r="M17" s="422"/>
      <c r="N17" s="422"/>
      <c r="O17" s="422"/>
      <c r="P17" s="422"/>
      <c r="Q17" s="422"/>
    </row>
    <row r="18" spans="1:17" x14ac:dyDescent="0.2">
      <c r="A18" s="3">
        <v>1981</v>
      </c>
      <c r="B18" s="27">
        <v>619</v>
      </c>
      <c r="C18" s="27">
        <v>1.4219999999999999</v>
      </c>
      <c r="D18" s="27">
        <v>0.7340000000000001</v>
      </c>
      <c r="E18" s="27"/>
      <c r="L18" s="422"/>
      <c r="M18" s="422"/>
      <c r="N18" s="422"/>
      <c r="O18" s="422"/>
      <c r="P18" s="422"/>
      <c r="Q18" s="422"/>
    </row>
    <row r="19" spans="1:17" x14ac:dyDescent="0.2">
      <c r="A19" s="3">
        <v>1982</v>
      </c>
      <c r="B19" s="27">
        <v>616</v>
      </c>
      <c r="C19" s="27">
        <v>1.3880000000000001</v>
      </c>
      <c r="D19" s="27">
        <v>0.77700000000000002</v>
      </c>
      <c r="E19" s="27"/>
      <c r="L19" s="422"/>
      <c r="M19" s="422"/>
      <c r="N19" s="422"/>
      <c r="O19" s="422"/>
      <c r="P19" s="422"/>
      <c r="Q19" s="422"/>
    </row>
    <row r="20" spans="1:17" x14ac:dyDescent="0.2">
      <c r="A20" s="3">
        <v>1983</v>
      </c>
      <c r="B20" s="27">
        <v>579</v>
      </c>
      <c r="C20" s="27">
        <v>1.3840000000000001</v>
      </c>
      <c r="D20" s="27">
        <v>0.71599999999999997</v>
      </c>
      <c r="E20" s="27"/>
      <c r="L20" s="422"/>
      <c r="M20" s="422"/>
      <c r="N20" s="422"/>
      <c r="O20" s="422"/>
      <c r="P20" s="422"/>
      <c r="Q20" s="422"/>
    </row>
    <row r="21" spans="1:17" x14ac:dyDescent="0.2">
      <c r="A21" s="3">
        <v>1984</v>
      </c>
      <c r="B21" s="27">
        <v>622</v>
      </c>
      <c r="C21" s="27">
        <v>1.3819999999999999</v>
      </c>
      <c r="D21" s="27">
        <v>0.75900000000000001</v>
      </c>
      <c r="E21" s="27"/>
      <c r="L21" s="422"/>
      <c r="M21" s="422"/>
      <c r="N21" s="422"/>
      <c r="O21" s="422"/>
      <c r="P21" s="422"/>
      <c r="Q21" s="422"/>
    </row>
    <row r="22" spans="1:17" x14ac:dyDescent="0.2">
      <c r="A22" s="3">
        <v>1985</v>
      </c>
      <c r="B22" s="27">
        <v>622</v>
      </c>
      <c r="C22" s="27">
        <v>1.42</v>
      </c>
      <c r="D22" s="27">
        <v>0.79299999999999993</v>
      </c>
      <c r="E22" s="27"/>
      <c r="L22" s="422"/>
      <c r="M22" s="422"/>
      <c r="N22" s="422"/>
      <c r="O22" s="422"/>
      <c r="P22" s="422"/>
      <c r="Q22" s="422"/>
    </row>
    <row r="23" spans="1:17" x14ac:dyDescent="0.2">
      <c r="A23" s="3">
        <v>1986</v>
      </c>
      <c r="B23" s="27">
        <v>255</v>
      </c>
      <c r="C23" s="27">
        <v>1.0820000000000001</v>
      </c>
      <c r="D23" s="27">
        <v>0.43799999999999994</v>
      </c>
      <c r="E23" s="27"/>
      <c r="L23" s="422"/>
      <c r="M23" s="422"/>
      <c r="N23" s="422"/>
      <c r="O23" s="422"/>
      <c r="P23" s="422"/>
      <c r="Q23" s="422"/>
    </row>
    <row r="24" spans="1:17" x14ac:dyDescent="0.2">
      <c r="A24" s="3">
        <v>1987</v>
      </c>
      <c r="B24" s="27">
        <v>251</v>
      </c>
      <c r="C24" s="27">
        <v>1.036</v>
      </c>
      <c r="D24" s="27">
        <v>0.376</v>
      </c>
      <c r="E24" s="27"/>
      <c r="L24" s="422"/>
      <c r="M24" s="422"/>
      <c r="N24" s="422"/>
      <c r="O24" s="422"/>
      <c r="P24" s="422"/>
      <c r="Q24" s="422"/>
    </row>
    <row r="25" spans="1:17" x14ac:dyDescent="0.2">
      <c r="A25" s="3">
        <v>1988</v>
      </c>
      <c r="B25" s="27">
        <v>206</v>
      </c>
      <c r="C25" s="27">
        <v>1.0149999999999999</v>
      </c>
      <c r="D25" s="27">
        <v>0.32400000000000001</v>
      </c>
      <c r="E25" s="27"/>
      <c r="L25" s="422"/>
      <c r="M25" s="422"/>
      <c r="N25" s="422"/>
      <c r="O25" s="422"/>
      <c r="P25" s="422"/>
      <c r="Q25" s="422"/>
    </row>
    <row r="26" spans="1:17" x14ac:dyDescent="0.2">
      <c r="A26" s="3">
        <v>1989</v>
      </c>
      <c r="B26" s="27">
        <v>257</v>
      </c>
      <c r="C26" s="27">
        <v>1.24</v>
      </c>
      <c r="D26" s="27">
        <v>0.436</v>
      </c>
      <c r="E26" s="27"/>
      <c r="L26" s="422"/>
      <c r="M26" s="422"/>
      <c r="N26" s="422"/>
      <c r="O26" s="422"/>
      <c r="P26" s="422"/>
      <c r="Q26" s="422"/>
    </row>
    <row r="27" spans="1:17" x14ac:dyDescent="0.2">
      <c r="A27" s="3">
        <v>1990</v>
      </c>
      <c r="B27" s="27">
        <v>279</v>
      </c>
      <c r="C27" s="27">
        <v>1.288</v>
      </c>
      <c r="D27" s="27">
        <v>0.48799999999999999</v>
      </c>
      <c r="E27" s="27"/>
      <c r="L27" s="422"/>
      <c r="M27" s="422"/>
      <c r="N27" s="422"/>
      <c r="O27" s="422"/>
      <c r="P27" s="422"/>
      <c r="Q27" s="422"/>
    </row>
    <row r="28" spans="1:17" x14ac:dyDescent="0.2">
      <c r="A28" s="3">
        <v>1991</v>
      </c>
      <c r="B28" s="27">
        <v>252</v>
      </c>
      <c r="C28" s="27">
        <v>1.4380000000000002</v>
      </c>
      <c r="D28" s="27">
        <v>0.51700000000000002</v>
      </c>
      <c r="E28" s="27"/>
      <c r="L28" s="422"/>
      <c r="M28" s="422"/>
      <c r="N28" s="422"/>
      <c r="O28" s="422"/>
      <c r="P28" s="422"/>
      <c r="Q28" s="422"/>
    </row>
    <row r="29" spans="1:17" x14ac:dyDescent="0.2">
      <c r="A29" s="3">
        <v>1992</v>
      </c>
      <c r="B29" s="27">
        <v>226</v>
      </c>
      <c r="C29" s="27">
        <v>1.5009999999999999</v>
      </c>
      <c r="D29" s="27">
        <v>0.47399999999999998</v>
      </c>
      <c r="E29" s="27"/>
      <c r="L29" s="422"/>
      <c r="M29" s="422"/>
      <c r="N29" s="422"/>
      <c r="O29" s="422"/>
      <c r="P29" s="422"/>
      <c r="Q29" s="422"/>
    </row>
    <row r="30" spans="1:17" x14ac:dyDescent="0.2">
      <c r="A30" s="3">
        <v>1993</v>
      </c>
      <c r="B30" s="27">
        <v>209</v>
      </c>
      <c r="C30" s="27">
        <v>1.528</v>
      </c>
      <c r="D30" s="27">
        <v>0.48399999999999999</v>
      </c>
      <c r="E30" s="27"/>
      <c r="L30" s="422"/>
      <c r="M30" s="422"/>
      <c r="N30" s="422"/>
      <c r="O30" s="422"/>
      <c r="P30" s="422"/>
      <c r="Q30" s="422"/>
    </row>
    <row r="31" spans="1:17" x14ac:dyDescent="0.2">
      <c r="A31" s="3">
        <v>1994</v>
      </c>
      <c r="B31" s="27">
        <v>193</v>
      </c>
      <c r="C31" s="27">
        <v>1.694</v>
      </c>
      <c r="D31" s="27">
        <v>0.45100000000000001</v>
      </c>
      <c r="E31" s="27"/>
      <c r="L31" s="422"/>
      <c r="M31" s="422"/>
      <c r="N31" s="422"/>
      <c r="O31" s="422"/>
      <c r="P31" s="422"/>
      <c r="Q31" s="422"/>
    </row>
    <row r="32" spans="1:17" x14ac:dyDescent="0.2">
      <c r="A32" s="3">
        <v>1995</v>
      </c>
      <c r="B32" s="27">
        <v>186</v>
      </c>
      <c r="C32" s="27">
        <v>1.6950000000000001</v>
      </c>
      <c r="D32" s="27">
        <v>0.42899999999999999</v>
      </c>
      <c r="E32" s="27"/>
      <c r="L32" s="422"/>
      <c r="M32" s="422"/>
      <c r="N32" s="422"/>
      <c r="O32" s="422"/>
      <c r="P32" s="422"/>
      <c r="Q32" s="422"/>
    </row>
    <row r="33" spans="1:17" x14ac:dyDescent="0.2">
      <c r="A33" s="3">
        <v>1996</v>
      </c>
      <c r="B33" s="27">
        <v>233</v>
      </c>
      <c r="C33" s="27">
        <v>1.7569999999999999</v>
      </c>
      <c r="D33" s="27">
        <v>0.50700000000000001</v>
      </c>
      <c r="E33" s="27"/>
      <c r="L33" s="422"/>
      <c r="M33" s="422"/>
      <c r="N33" s="422"/>
      <c r="O33" s="422"/>
      <c r="P33" s="422"/>
      <c r="Q33" s="422"/>
    </row>
    <row r="34" spans="1:17" x14ac:dyDescent="0.2">
      <c r="A34" s="3">
        <v>1997</v>
      </c>
      <c r="B34" s="27">
        <v>250</v>
      </c>
      <c r="C34" s="27">
        <v>1.6659999999999999</v>
      </c>
      <c r="D34" s="27">
        <v>0.52</v>
      </c>
      <c r="E34" s="27"/>
      <c r="L34" s="422"/>
      <c r="M34" s="422"/>
      <c r="N34" s="422"/>
      <c r="O34" s="422"/>
      <c r="P34" s="422"/>
      <c r="Q34" s="422"/>
    </row>
    <row r="35" spans="1:17" x14ac:dyDescent="0.2">
      <c r="A35" s="3">
        <v>1998</v>
      </c>
      <c r="B35" s="27">
        <v>170</v>
      </c>
      <c r="C35" s="27">
        <v>1.589</v>
      </c>
      <c r="D35" s="27">
        <v>0.43200000000000005</v>
      </c>
      <c r="E35" s="27"/>
      <c r="L35" s="422"/>
      <c r="M35" s="422"/>
      <c r="N35" s="422"/>
      <c r="O35" s="422"/>
      <c r="P35" s="422"/>
      <c r="Q35" s="422"/>
    </row>
    <row r="36" spans="1:17" x14ac:dyDescent="0.2">
      <c r="A36" s="3">
        <v>1999</v>
      </c>
      <c r="B36" s="27">
        <v>240</v>
      </c>
      <c r="C36" s="27">
        <v>1.6950000000000001</v>
      </c>
      <c r="D36" s="27">
        <v>0.51900000000000002</v>
      </c>
      <c r="E36" s="27"/>
    </row>
    <row r="37" spans="1:17" x14ac:dyDescent="0.2">
      <c r="A37" s="3">
        <v>2000</v>
      </c>
      <c r="B37" s="27">
        <v>444</v>
      </c>
      <c r="C37" s="27">
        <v>1.992</v>
      </c>
      <c r="D37" s="27">
        <v>0.79799999999999993</v>
      </c>
      <c r="E37" s="27"/>
    </row>
    <row r="38" spans="1:17" x14ac:dyDescent="0.2">
      <c r="A38" s="3">
        <v>2001</v>
      </c>
      <c r="B38" s="27">
        <v>394</v>
      </c>
      <c r="C38" s="27">
        <v>2.0019999999999998</v>
      </c>
      <c r="D38" s="27">
        <v>0.752</v>
      </c>
      <c r="E38" s="27"/>
    </row>
  </sheetData>
  <mergeCells count="4">
    <mergeCell ref="A1:B1"/>
    <mergeCell ref="A2:B2"/>
    <mergeCell ref="A4:E4"/>
    <mergeCell ref="A5:E5"/>
  </mergeCells>
  <pageMargins left="0.78740157499999996" right="0.78740157499999996" top="0.984251969" bottom="0.984251969" header="0.4921259845" footer="0.492125984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8"/>
  <dimension ref="A1:AB57"/>
  <sheetViews>
    <sheetView zoomScale="80" zoomScaleNormal="80" workbookViewId="0">
      <selection activeCell="F49" sqref="F49"/>
    </sheetView>
  </sheetViews>
  <sheetFormatPr baseColWidth="10" defaultColWidth="11" defaultRowHeight="14.25" x14ac:dyDescent="0.2"/>
  <cols>
    <col min="2" max="6" width="15.75" customWidth="1"/>
  </cols>
  <sheetData>
    <row r="1" spans="1:28" ht="18" x14ac:dyDescent="0.25">
      <c r="A1" s="699" t="s">
        <v>343</v>
      </c>
      <c r="B1" s="699"/>
      <c r="C1" s="699"/>
      <c r="D1" s="699"/>
    </row>
    <row r="2" spans="1:28" ht="18" x14ac:dyDescent="0.25">
      <c r="A2" s="773" t="s">
        <v>344</v>
      </c>
      <c r="B2" s="773"/>
      <c r="C2" s="773"/>
      <c r="D2" s="773"/>
      <c r="O2" s="702" t="s">
        <v>399</v>
      </c>
      <c r="P2" s="702"/>
      <c r="Q2" s="702"/>
      <c r="R2" s="702"/>
      <c r="S2" s="702"/>
      <c r="V2" s="107" t="s">
        <v>276</v>
      </c>
    </row>
    <row r="3" spans="1:28" x14ac:dyDescent="0.2">
      <c r="V3" s="422"/>
      <c r="W3" s="422"/>
      <c r="X3" s="422"/>
      <c r="Y3" s="422"/>
      <c r="Z3" s="422"/>
      <c r="AA3" s="422"/>
      <c r="AB3" s="422"/>
    </row>
    <row r="4" spans="1:28" ht="15" x14ac:dyDescent="0.2">
      <c r="B4" s="703" t="s">
        <v>526</v>
      </c>
      <c r="C4" s="703"/>
      <c r="D4" s="703"/>
      <c r="E4" s="703"/>
      <c r="F4" s="703"/>
      <c r="V4" s="422"/>
      <c r="W4" s="422"/>
      <c r="X4" s="422"/>
      <c r="Y4" s="422"/>
      <c r="Z4" s="422"/>
      <c r="AA4" s="422"/>
      <c r="AB4" s="422"/>
    </row>
    <row r="5" spans="1:28" x14ac:dyDescent="0.2">
      <c r="V5" s="422"/>
      <c r="W5" s="422"/>
      <c r="X5" s="422"/>
      <c r="Y5" s="422"/>
      <c r="Z5" s="422"/>
      <c r="AA5" s="422"/>
      <c r="AB5" s="422"/>
    </row>
    <row r="6" spans="1:28" s="17" customFormat="1" ht="28.5" x14ac:dyDescent="0.2">
      <c r="B6" s="25" t="s">
        <v>36</v>
      </c>
      <c r="C6" s="25" t="s">
        <v>37</v>
      </c>
      <c r="D6" s="25" t="s">
        <v>38</v>
      </c>
      <c r="E6" s="25" t="s">
        <v>39</v>
      </c>
      <c r="V6" s="429"/>
      <c r="W6" s="429"/>
      <c r="X6" s="429"/>
      <c r="Y6" s="429"/>
      <c r="Z6" s="429"/>
      <c r="AA6" s="429"/>
      <c r="AB6" s="429"/>
    </row>
    <row r="7" spans="1:28" s="17" customFormat="1" ht="30" x14ac:dyDescent="0.25">
      <c r="B7" s="200" t="s">
        <v>146</v>
      </c>
      <c r="C7" s="200" t="s">
        <v>214</v>
      </c>
      <c r="D7" s="200" t="s">
        <v>215</v>
      </c>
      <c r="E7" s="200" t="s">
        <v>216</v>
      </c>
      <c r="V7" s="429"/>
      <c r="W7" s="429"/>
      <c r="X7" s="498"/>
      <c r="Y7" s="429"/>
      <c r="Z7" s="429"/>
      <c r="AA7" s="429"/>
      <c r="AB7" s="429"/>
    </row>
    <row r="8" spans="1:28" x14ac:dyDescent="0.2">
      <c r="A8">
        <v>2000</v>
      </c>
      <c r="B8" s="445">
        <v>1342565</v>
      </c>
      <c r="C8" s="453">
        <v>12657</v>
      </c>
      <c r="D8" s="453">
        <v>5633</v>
      </c>
      <c r="E8" s="453">
        <v>5563</v>
      </c>
      <c r="F8" s="201"/>
      <c r="P8" s="203"/>
      <c r="V8" s="499"/>
      <c r="W8" s="422"/>
      <c r="X8" s="499"/>
      <c r="Y8" s="422"/>
      <c r="Z8" s="422"/>
      <c r="AA8" s="422"/>
      <c r="AB8" s="422"/>
    </row>
    <row r="9" spans="1:28" x14ac:dyDescent="0.2">
      <c r="A9">
        <v>2001</v>
      </c>
      <c r="B9" s="453">
        <v>1543950</v>
      </c>
      <c r="C9" s="456">
        <v>10530</v>
      </c>
      <c r="D9" s="454">
        <v>7436</v>
      </c>
      <c r="E9" s="454">
        <v>4441</v>
      </c>
      <c r="F9" s="201"/>
      <c r="P9" s="203"/>
      <c r="V9" s="499"/>
      <c r="W9" s="422"/>
      <c r="X9" s="499"/>
      <c r="Y9" s="422"/>
      <c r="Z9" s="422"/>
      <c r="AA9" s="422"/>
      <c r="AB9" s="422"/>
    </row>
    <row r="10" spans="1:28" x14ac:dyDescent="0.2">
      <c r="A10">
        <v>2002</v>
      </c>
      <c r="B10" s="454">
        <v>1312357</v>
      </c>
      <c r="C10" s="456">
        <v>13198</v>
      </c>
      <c r="D10" s="454">
        <v>5354</v>
      </c>
      <c r="E10" s="454">
        <v>5684</v>
      </c>
      <c r="F10" s="201"/>
      <c r="P10" s="203"/>
      <c r="V10" s="499"/>
      <c r="W10" s="422"/>
      <c r="X10" s="499"/>
      <c r="Y10" s="422"/>
      <c r="Z10" s="422"/>
      <c r="AA10" s="422"/>
      <c r="AB10" s="422"/>
    </row>
    <row r="11" spans="1:28" x14ac:dyDescent="0.2">
      <c r="A11">
        <v>2003</v>
      </c>
      <c r="B11" s="454">
        <v>1561705</v>
      </c>
      <c r="C11" s="456">
        <v>14280</v>
      </c>
      <c r="D11" s="454">
        <v>6692</v>
      </c>
      <c r="E11" s="454">
        <v>6808</v>
      </c>
      <c r="F11" s="201"/>
      <c r="P11" s="203"/>
      <c r="V11" s="499"/>
      <c r="W11" s="422"/>
      <c r="X11" s="499"/>
      <c r="Y11" s="422"/>
      <c r="Z11" s="422"/>
      <c r="AA11" s="422"/>
      <c r="AB11" s="422"/>
    </row>
    <row r="12" spans="1:28" x14ac:dyDescent="0.2">
      <c r="A12">
        <v>2004</v>
      </c>
      <c r="B12" s="454">
        <v>1764727</v>
      </c>
      <c r="C12" s="456">
        <v>15713</v>
      </c>
      <c r="D12" s="454">
        <v>8097</v>
      </c>
      <c r="E12" s="454">
        <v>7421</v>
      </c>
      <c r="F12" s="201"/>
      <c r="P12" s="203"/>
      <c r="V12" s="499"/>
      <c r="W12" s="422"/>
      <c r="X12" s="499"/>
      <c r="Y12" s="422"/>
      <c r="Z12" s="422"/>
      <c r="AA12" s="422"/>
      <c r="AB12" s="422"/>
    </row>
    <row r="13" spans="1:28" x14ac:dyDescent="0.2">
      <c r="A13">
        <v>2005</v>
      </c>
      <c r="B13" s="454">
        <v>1941200</v>
      </c>
      <c r="C13" s="456">
        <v>15969</v>
      </c>
      <c r="D13" s="454">
        <v>6235</v>
      </c>
      <c r="E13" s="454">
        <v>7643</v>
      </c>
      <c r="F13" s="201"/>
      <c r="P13" s="203"/>
      <c r="V13" s="499"/>
      <c r="W13" s="422"/>
      <c r="X13" s="499"/>
      <c r="Y13" s="422"/>
      <c r="Z13" s="422"/>
      <c r="AA13" s="422"/>
      <c r="AB13" s="422"/>
    </row>
    <row r="14" spans="1:28" x14ac:dyDescent="0.2">
      <c r="A14">
        <v>2006</v>
      </c>
      <c r="B14" s="454">
        <v>1960612</v>
      </c>
      <c r="C14" s="456">
        <v>16971</v>
      </c>
      <c r="D14" s="454">
        <v>5113</v>
      </c>
      <c r="E14" s="454">
        <v>9019</v>
      </c>
      <c r="F14" s="201"/>
      <c r="P14" s="203"/>
      <c r="V14" s="499"/>
      <c r="W14" s="422"/>
      <c r="X14" s="499"/>
      <c r="Y14" s="422"/>
      <c r="Z14" s="422"/>
      <c r="AA14" s="422"/>
      <c r="AB14" s="422"/>
    </row>
    <row r="15" spans="1:28" x14ac:dyDescent="0.2">
      <c r="A15">
        <v>2007</v>
      </c>
      <c r="B15" s="454">
        <v>2333128</v>
      </c>
      <c r="C15" s="456">
        <v>16595</v>
      </c>
      <c r="D15" s="454">
        <v>4499</v>
      </c>
      <c r="E15" s="454">
        <v>9380</v>
      </c>
      <c r="F15" s="201"/>
      <c r="P15" s="203"/>
      <c r="V15" s="499"/>
      <c r="W15" s="422"/>
      <c r="X15" s="499"/>
      <c r="Y15" s="422"/>
      <c r="Z15" s="422"/>
      <c r="AA15" s="422"/>
      <c r="AB15" s="422"/>
    </row>
    <row r="16" spans="1:28" x14ac:dyDescent="0.2">
      <c r="A16">
        <v>2008</v>
      </c>
      <c r="B16" s="454">
        <v>2636434</v>
      </c>
      <c r="C16" s="456">
        <v>17428</v>
      </c>
      <c r="D16" s="454">
        <v>6884</v>
      </c>
      <c r="E16" s="454">
        <v>9513</v>
      </c>
      <c r="F16" s="201"/>
      <c r="P16" s="203"/>
      <c r="V16" s="499"/>
      <c r="W16" s="422"/>
      <c r="X16" s="499"/>
      <c r="Y16" s="422"/>
      <c r="Z16" s="422"/>
      <c r="AA16" s="422"/>
      <c r="AB16" s="422"/>
    </row>
    <row r="17" spans="1:28" x14ac:dyDescent="0.2">
      <c r="A17">
        <v>2009</v>
      </c>
      <c r="B17" s="454">
        <v>2794620</v>
      </c>
      <c r="C17" s="457">
        <v>16456</v>
      </c>
      <c r="D17" s="455">
        <v>3855</v>
      </c>
      <c r="E17" s="455">
        <v>9027</v>
      </c>
      <c r="F17" s="201"/>
      <c r="P17" s="203"/>
      <c r="V17" s="499"/>
      <c r="W17" s="422"/>
      <c r="X17" s="499"/>
      <c r="Y17" s="422"/>
      <c r="Z17" s="422"/>
      <c r="AA17" s="422"/>
      <c r="AB17" s="422"/>
    </row>
    <row r="18" spans="1:28" x14ac:dyDescent="0.2">
      <c r="A18">
        <v>2010</v>
      </c>
      <c r="B18" s="455">
        <v>2375427</v>
      </c>
      <c r="C18" s="445">
        <v>18249</v>
      </c>
      <c r="D18" s="445">
        <v>3855</v>
      </c>
      <c r="E18" s="445">
        <v>9325</v>
      </c>
      <c r="F18" s="201"/>
      <c r="P18" s="203"/>
      <c r="V18" s="499"/>
      <c r="W18" s="422"/>
      <c r="X18" s="499"/>
      <c r="Y18" s="422"/>
      <c r="Z18" s="422"/>
      <c r="AA18" s="422"/>
      <c r="AB18" s="422"/>
    </row>
    <row r="19" spans="1:28" x14ac:dyDescent="0.2">
      <c r="B19" s="203"/>
      <c r="D19" s="203"/>
      <c r="E19" s="203"/>
      <c r="F19" s="201"/>
      <c r="V19" s="422"/>
      <c r="W19" s="422"/>
      <c r="X19" s="422"/>
      <c r="Y19" s="422"/>
      <c r="Z19" s="422"/>
      <c r="AA19" s="422"/>
      <c r="AB19" s="422"/>
    </row>
    <row r="20" spans="1:28" ht="15" thickBot="1" x14ac:dyDescent="0.25">
      <c r="V20" s="422"/>
      <c r="W20" s="422"/>
      <c r="X20" s="422"/>
      <c r="Y20" s="422"/>
      <c r="Z20" s="422"/>
      <c r="AA20" s="422"/>
      <c r="AB20" s="422"/>
    </row>
    <row r="21" spans="1:28" ht="15.75" thickBot="1" x14ac:dyDescent="0.3">
      <c r="B21" s="346" t="s">
        <v>280</v>
      </c>
      <c r="C21" s="337" t="s">
        <v>146</v>
      </c>
      <c r="D21" s="337" t="s">
        <v>214</v>
      </c>
      <c r="E21" s="337" t="s">
        <v>277</v>
      </c>
      <c r="F21" s="338" t="s">
        <v>278</v>
      </c>
      <c r="V21" s="422"/>
      <c r="W21" s="422"/>
      <c r="X21" s="422"/>
      <c r="Y21" s="422"/>
      <c r="Z21" s="422"/>
      <c r="AA21" s="422"/>
      <c r="AB21" s="422"/>
    </row>
    <row r="22" spans="1:28" ht="15" x14ac:dyDescent="0.25">
      <c r="B22" s="334" t="s">
        <v>146</v>
      </c>
      <c r="C22" s="452"/>
      <c r="D22" s="339"/>
      <c r="E22" s="339"/>
      <c r="F22" s="340"/>
      <c r="V22" s="422"/>
      <c r="W22" s="422"/>
      <c r="X22" s="422"/>
      <c r="Y22" s="422"/>
      <c r="Z22" s="422"/>
      <c r="AA22" s="422"/>
      <c r="AB22" s="422"/>
    </row>
    <row r="23" spans="1:28" ht="15" x14ac:dyDescent="0.25">
      <c r="A23" s="94"/>
      <c r="B23" s="335" t="s">
        <v>214</v>
      </c>
      <c r="C23" s="436"/>
      <c r="D23" s="433"/>
      <c r="E23" s="433"/>
      <c r="F23" s="342"/>
      <c r="V23" s="422"/>
      <c r="W23" s="422"/>
      <c r="X23" s="422"/>
      <c r="Y23" s="422"/>
      <c r="Z23" s="422"/>
      <c r="AA23" s="422"/>
      <c r="AB23" s="422"/>
    </row>
    <row r="24" spans="1:28" ht="15" x14ac:dyDescent="0.25">
      <c r="A24" s="94"/>
      <c r="B24" s="335" t="s">
        <v>277</v>
      </c>
      <c r="C24" s="436"/>
      <c r="D24" s="433"/>
      <c r="E24" s="433"/>
      <c r="F24" s="342"/>
      <c r="V24" s="422"/>
      <c r="W24" s="422"/>
      <c r="X24" s="422"/>
      <c r="Y24" s="422"/>
      <c r="Z24" s="422"/>
      <c r="AA24" s="422"/>
      <c r="AB24" s="422"/>
    </row>
    <row r="25" spans="1:28" ht="15.75" thickBot="1" x14ac:dyDescent="0.3">
      <c r="A25" s="94"/>
      <c r="B25" s="336" t="s">
        <v>278</v>
      </c>
      <c r="C25" s="344"/>
      <c r="D25" s="345"/>
      <c r="E25" s="434"/>
      <c r="F25" s="446"/>
      <c r="V25" s="422"/>
      <c r="W25" s="422"/>
      <c r="X25" s="422"/>
      <c r="Y25" s="422"/>
      <c r="Z25" s="422"/>
      <c r="AA25" s="422"/>
      <c r="AB25" s="422"/>
    </row>
    <row r="26" spans="1:28" ht="15" thickBot="1" x14ac:dyDescent="0.25">
      <c r="A26" s="94"/>
      <c r="V26" s="422"/>
      <c r="W26" s="422"/>
      <c r="X26" s="422"/>
      <c r="Y26" s="422"/>
      <c r="Z26" s="422"/>
      <c r="AA26" s="422"/>
      <c r="AB26" s="422"/>
    </row>
    <row r="27" spans="1:28" ht="18" thickBot="1" x14ac:dyDescent="0.3">
      <c r="A27" s="94"/>
      <c r="B27" s="346" t="s">
        <v>281</v>
      </c>
      <c r="C27" s="337" t="s">
        <v>146</v>
      </c>
      <c r="D27" s="337" t="s">
        <v>214</v>
      </c>
      <c r="E27" s="337" t="s">
        <v>277</v>
      </c>
      <c r="F27" s="338" t="s">
        <v>278</v>
      </c>
      <c r="V27" s="422"/>
      <c r="W27" s="422"/>
      <c r="X27" s="422"/>
      <c r="Y27" s="422"/>
      <c r="Z27" s="422"/>
      <c r="AA27" s="422"/>
      <c r="AB27" s="422"/>
    </row>
    <row r="28" spans="1:28" ht="15" x14ac:dyDescent="0.25">
      <c r="B28" s="334" t="s">
        <v>146</v>
      </c>
      <c r="C28" s="447"/>
      <c r="D28" s="339"/>
      <c r="E28" s="339"/>
      <c r="F28" s="340"/>
      <c r="V28" s="422"/>
      <c r="W28" s="422"/>
      <c r="X28" s="422"/>
      <c r="Y28" s="422"/>
      <c r="Z28" s="422"/>
      <c r="AA28" s="422"/>
      <c r="AB28" s="422"/>
    </row>
    <row r="29" spans="1:28" ht="15" x14ac:dyDescent="0.25">
      <c r="B29" s="335" t="s">
        <v>214</v>
      </c>
      <c r="C29" s="339"/>
      <c r="D29" s="447"/>
      <c r="E29" s="448"/>
      <c r="F29" s="449"/>
      <c r="V29" s="422"/>
      <c r="W29" s="422"/>
      <c r="X29" s="422"/>
      <c r="Y29" s="422"/>
      <c r="Z29" s="422"/>
      <c r="AA29" s="422"/>
      <c r="AB29" s="422"/>
    </row>
    <row r="30" spans="1:28" ht="15" x14ac:dyDescent="0.25">
      <c r="B30" s="335" t="s">
        <v>277</v>
      </c>
      <c r="C30" s="339"/>
      <c r="D30" s="447"/>
      <c r="E30" s="448"/>
      <c r="F30" s="449"/>
      <c r="V30" s="422"/>
      <c r="W30" s="422"/>
      <c r="X30" s="422"/>
      <c r="Y30" s="422"/>
      <c r="Z30" s="422"/>
      <c r="AA30" s="422"/>
      <c r="AB30" s="422"/>
    </row>
    <row r="31" spans="1:28" ht="15.75" thickBot="1" x14ac:dyDescent="0.3">
      <c r="B31" s="336" t="s">
        <v>278</v>
      </c>
      <c r="C31" s="437"/>
      <c r="D31" s="450"/>
      <c r="E31" s="451"/>
      <c r="F31" s="446"/>
      <c r="V31" s="422"/>
      <c r="W31" s="422"/>
      <c r="X31" s="422"/>
      <c r="Y31" s="422"/>
      <c r="Z31" s="422"/>
      <c r="AA31" s="422"/>
      <c r="AB31" s="422"/>
    </row>
    <row r="32" spans="1:28" x14ac:dyDescent="0.2">
      <c r="V32" s="422"/>
      <c r="W32" s="422"/>
      <c r="X32" s="422"/>
      <c r="Y32" s="422"/>
      <c r="Z32" s="422"/>
      <c r="AA32" s="422"/>
      <c r="AB32" s="422"/>
    </row>
    <row r="33" spans="1:28" ht="15" x14ac:dyDescent="0.25">
      <c r="A33" s="330"/>
      <c r="B33" s="107" t="s">
        <v>392</v>
      </c>
      <c r="V33" s="422"/>
      <c r="W33" s="422"/>
      <c r="X33" s="422"/>
      <c r="Y33" s="422"/>
      <c r="Z33" s="422"/>
      <c r="AA33" s="422"/>
      <c r="AB33" s="422"/>
    </row>
    <row r="34" spans="1:28" x14ac:dyDescent="0.2">
      <c r="C34" s="94" t="s">
        <v>393</v>
      </c>
      <c r="V34" s="422"/>
      <c r="W34" s="422"/>
      <c r="X34" s="422"/>
      <c r="Y34" s="422"/>
      <c r="Z34" s="422"/>
      <c r="AA34" s="422"/>
      <c r="AB34" s="422"/>
    </row>
    <row r="35" spans="1:28" x14ac:dyDescent="0.2">
      <c r="C35" s="94" t="s">
        <v>446</v>
      </c>
      <c r="E35" s="94" t="s">
        <v>394</v>
      </c>
      <c r="V35" s="422"/>
      <c r="W35" s="422"/>
      <c r="X35" s="422"/>
      <c r="Y35" s="422"/>
      <c r="Z35" s="422"/>
      <c r="AA35" s="422"/>
      <c r="AB35" s="422"/>
    </row>
    <row r="36" spans="1:28" x14ac:dyDescent="0.2">
      <c r="C36" s="94" t="s">
        <v>692</v>
      </c>
      <c r="E36" s="94" t="s">
        <v>694</v>
      </c>
      <c r="V36" s="422"/>
      <c r="W36" s="422"/>
      <c r="X36" s="422"/>
      <c r="Y36" s="422"/>
      <c r="Z36" s="422"/>
      <c r="AA36" s="422"/>
      <c r="AB36" s="422"/>
    </row>
    <row r="37" spans="1:28" x14ac:dyDescent="0.2">
      <c r="C37" s="94" t="s">
        <v>693</v>
      </c>
      <c r="E37" s="94" t="s">
        <v>695</v>
      </c>
      <c r="V37" s="422"/>
      <c r="W37" s="422"/>
      <c r="X37" s="422"/>
      <c r="Y37" s="422"/>
      <c r="Z37" s="422"/>
      <c r="AA37" s="422"/>
      <c r="AB37" s="422"/>
    </row>
    <row r="38" spans="1:28" x14ac:dyDescent="0.2">
      <c r="C38" s="94" t="s">
        <v>447</v>
      </c>
      <c r="E38" s="94" t="s">
        <v>395</v>
      </c>
      <c r="V38" s="422"/>
      <c r="W38" s="422"/>
      <c r="X38" s="422"/>
      <c r="Y38" s="422"/>
      <c r="Z38" s="422"/>
      <c r="AA38" s="422"/>
      <c r="AB38" s="422"/>
    </row>
    <row r="39" spans="1:28" x14ac:dyDescent="0.2">
      <c r="C39" s="94" t="s">
        <v>398</v>
      </c>
      <c r="E39" s="94" t="s">
        <v>396</v>
      </c>
      <c r="V39" s="422"/>
      <c r="W39" s="422"/>
      <c r="X39" s="422"/>
      <c r="Y39" s="422"/>
      <c r="Z39" s="422"/>
      <c r="AA39" s="422"/>
      <c r="AB39" s="422"/>
    </row>
    <row r="40" spans="1:28" x14ac:dyDescent="0.2">
      <c r="V40" s="422"/>
      <c r="W40" s="422"/>
      <c r="X40" s="422"/>
      <c r="Y40" s="422"/>
      <c r="Z40" s="422"/>
      <c r="AA40" s="422"/>
      <c r="AB40" s="422"/>
    </row>
    <row r="41" spans="1:28" x14ac:dyDescent="0.2">
      <c r="A41" s="330"/>
      <c r="V41" s="422"/>
      <c r="W41" s="422"/>
      <c r="X41" s="422"/>
      <c r="Y41" s="422"/>
      <c r="Z41" s="422"/>
      <c r="AA41" s="422"/>
      <c r="AB41" s="422"/>
    </row>
    <row r="42" spans="1:28" ht="15" x14ac:dyDescent="0.25">
      <c r="B42" s="702" t="s">
        <v>389</v>
      </c>
      <c r="C42" s="702"/>
      <c r="D42" s="702"/>
      <c r="E42" s="702"/>
      <c r="V42" s="422"/>
      <c r="W42" s="422"/>
      <c r="X42" s="422"/>
      <c r="Y42" s="422"/>
      <c r="Z42" s="422"/>
      <c r="AA42" s="422"/>
      <c r="AB42" s="422"/>
    </row>
    <row r="43" spans="1:28" x14ac:dyDescent="0.2">
      <c r="C43" s="94" t="s">
        <v>353</v>
      </c>
      <c r="V43" s="422"/>
      <c r="W43" s="422"/>
      <c r="X43" s="422"/>
      <c r="Y43" s="422"/>
      <c r="Z43" s="422"/>
      <c r="AA43" s="422"/>
      <c r="AB43" s="422"/>
    </row>
    <row r="44" spans="1:28" x14ac:dyDescent="0.2">
      <c r="C44" s="94" t="s">
        <v>354</v>
      </c>
      <c r="V44" s="422"/>
      <c r="W44" s="422"/>
      <c r="X44" s="422"/>
      <c r="Y44" s="422"/>
      <c r="Z44" s="422"/>
      <c r="AA44" s="422"/>
      <c r="AB44" s="422"/>
    </row>
    <row r="45" spans="1:28" x14ac:dyDescent="0.2">
      <c r="C45" s="94" t="s">
        <v>355</v>
      </c>
      <c r="V45" s="422"/>
      <c r="W45" s="422"/>
      <c r="X45" s="422"/>
      <c r="Y45" s="422"/>
      <c r="Z45" s="422"/>
      <c r="AA45" s="422"/>
      <c r="AB45" s="422"/>
    </row>
    <row r="46" spans="1:28" x14ac:dyDescent="0.2">
      <c r="C46" s="94" t="s">
        <v>390</v>
      </c>
      <c r="V46" s="422"/>
      <c r="W46" s="422"/>
      <c r="X46" s="422"/>
      <c r="Y46" s="422"/>
      <c r="Z46" s="422"/>
      <c r="AA46" s="422"/>
      <c r="AB46" s="422"/>
    </row>
    <row r="47" spans="1:28" x14ac:dyDescent="0.2">
      <c r="C47" s="94" t="s">
        <v>356</v>
      </c>
      <c r="V47" s="422"/>
      <c r="W47" s="422"/>
      <c r="X47" s="422"/>
      <c r="Y47" s="422"/>
      <c r="Z47" s="422"/>
      <c r="AA47" s="422"/>
      <c r="AB47" s="422"/>
    </row>
    <row r="48" spans="1:28" x14ac:dyDescent="0.2">
      <c r="C48" s="94" t="s">
        <v>391</v>
      </c>
      <c r="V48" s="422"/>
      <c r="W48" s="422"/>
      <c r="X48" s="422"/>
      <c r="Y48" s="422"/>
      <c r="Z48" s="422"/>
      <c r="AA48" s="422"/>
      <c r="AB48" s="422"/>
    </row>
    <row r="49" spans="2:28" x14ac:dyDescent="0.2">
      <c r="C49" s="94" t="s">
        <v>357</v>
      </c>
      <c r="V49" s="422"/>
      <c r="W49" s="422"/>
      <c r="X49" s="422"/>
      <c r="Y49" s="422"/>
      <c r="Z49" s="422"/>
      <c r="AA49" s="422"/>
      <c r="AB49" s="422"/>
    </row>
    <row r="50" spans="2:28" x14ac:dyDescent="0.2">
      <c r="C50" s="94" t="s">
        <v>387</v>
      </c>
      <c r="E50" s="94" t="s">
        <v>304</v>
      </c>
      <c r="V50" s="422"/>
      <c r="W50" s="422"/>
      <c r="X50" s="422"/>
      <c r="Y50" s="422"/>
      <c r="Z50" s="422"/>
      <c r="AA50" s="422"/>
      <c r="AB50" s="422"/>
    </row>
    <row r="51" spans="2:28" x14ac:dyDescent="0.2">
      <c r="C51" s="94" t="s">
        <v>386</v>
      </c>
      <c r="V51" s="422"/>
      <c r="W51" s="422"/>
      <c r="X51" s="422"/>
      <c r="Y51" s="422"/>
      <c r="Z51" s="422"/>
      <c r="AA51" s="422"/>
      <c r="AB51" s="422"/>
    </row>
    <row r="52" spans="2:28" x14ac:dyDescent="0.2">
      <c r="C52" s="94" t="s">
        <v>388</v>
      </c>
      <c r="E52" s="94" t="s">
        <v>306</v>
      </c>
      <c r="V52" s="422"/>
      <c r="W52" s="422"/>
      <c r="X52" s="422"/>
      <c r="Y52" s="422"/>
      <c r="Z52" s="422"/>
      <c r="AA52" s="422"/>
      <c r="AB52" s="422"/>
    </row>
    <row r="53" spans="2:28" x14ac:dyDescent="0.2">
      <c r="C53" s="94" t="s">
        <v>358</v>
      </c>
      <c r="V53" s="422"/>
      <c r="W53" s="422"/>
      <c r="X53" s="422"/>
      <c r="Y53" s="422"/>
      <c r="Z53" s="422"/>
      <c r="AA53" s="422"/>
      <c r="AB53" s="422"/>
    </row>
    <row r="54" spans="2:28" x14ac:dyDescent="0.2">
      <c r="B54" s="203"/>
      <c r="C54" s="203"/>
      <c r="D54" s="203"/>
      <c r="V54" s="422"/>
      <c r="W54" s="422"/>
      <c r="X54" s="422"/>
      <c r="Y54" s="422"/>
      <c r="Z54" s="422"/>
      <c r="AA54" s="422"/>
      <c r="AB54" s="422"/>
    </row>
    <row r="55" spans="2:28" x14ac:dyDescent="0.2">
      <c r="B55" s="203"/>
      <c r="C55" s="203"/>
      <c r="D55" s="203"/>
    </row>
    <row r="56" spans="2:28" x14ac:dyDescent="0.2">
      <c r="B56" s="203"/>
      <c r="C56" s="203"/>
    </row>
    <row r="57" spans="2:28" x14ac:dyDescent="0.2">
      <c r="C57" s="203"/>
    </row>
  </sheetData>
  <mergeCells count="5">
    <mergeCell ref="O2:S2"/>
    <mergeCell ref="B42:E42"/>
    <mergeCell ref="A1:D1"/>
    <mergeCell ref="A2:D2"/>
    <mergeCell ref="B4:F4"/>
  </mergeCells>
  <pageMargins left="0.78740157499999996" right="0.78740157499999996" top="0.984251969" bottom="0.984251969" header="0.4921259845" footer="0.4921259845"/>
  <headerFooter alignWithMargins="0"/>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
  <dimension ref="A1:X61"/>
  <sheetViews>
    <sheetView zoomScale="80" zoomScaleNormal="80" workbookViewId="0">
      <selection sqref="A1:D1"/>
    </sheetView>
  </sheetViews>
  <sheetFormatPr baseColWidth="10" defaultColWidth="11" defaultRowHeight="14.25" x14ac:dyDescent="0.2"/>
  <cols>
    <col min="9" max="9" width="14" customWidth="1"/>
    <col min="20" max="20" width="61" customWidth="1"/>
  </cols>
  <sheetData>
    <row r="1" spans="1:20" ht="18" x14ac:dyDescent="0.25">
      <c r="A1" s="699" t="s">
        <v>343</v>
      </c>
      <c r="B1" s="699"/>
      <c r="C1" s="699"/>
      <c r="D1" s="699"/>
    </row>
    <row r="2" spans="1:20" ht="18" x14ac:dyDescent="0.2">
      <c r="A2" s="773" t="s">
        <v>344</v>
      </c>
      <c r="B2" s="773"/>
      <c r="C2" s="773"/>
      <c r="D2" s="773"/>
      <c r="K2" s="703" t="s">
        <v>525</v>
      </c>
      <c r="L2" s="703"/>
      <c r="M2" s="703"/>
      <c r="N2" s="703"/>
      <c r="O2" s="703"/>
      <c r="P2" s="703"/>
      <c r="Q2" s="703"/>
    </row>
    <row r="4" spans="1:20" ht="15" x14ac:dyDescent="0.25">
      <c r="A4" s="777" t="s">
        <v>4</v>
      </c>
      <c r="B4" s="777"/>
      <c r="C4" s="777"/>
      <c r="D4" s="777"/>
      <c r="E4" s="777"/>
      <c r="F4" s="777"/>
      <c r="G4" s="777"/>
      <c r="H4" s="143"/>
      <c r="I4" s="163" t="s">
        <v>348</v>
      </c>
      <c r="J4" s="480"/>
      <c r="K4" s="400"/>
    </row>
    <row r="5" spans="1:20" x14ac:dyDescent="0.2">
      <c r="A5" s="142"/>
      <c r="B5" s="151"/>
      <c r="C5" s="151"/>
      <c r="D5" s="151"/>
      <c r="E5" s="151"/>
      <c r="F5" s="151"/>
      <c r="G5" s="151"/>
      <c r="H5" s="143"/>
      <c r="S5" s="3">
        <v>1</v>
      </c>
      <c r="T5" s="705" t="s">
        <v>652</v>
      </c>
    </row>
    <row r="6" spans="1:20" ht="15" x14ac:dyDescent="0.25">
      <c r="A6" s="390" t="s">
        <v>5</v>
      </c>
      <c r="B6" s="391" t="s">
        <v>6</v>
      </c>
      <c r="C6" s="391" t="s">
        <v>345</v>
      </c>
      <c r="D6" s="391" t="s">
        <v>346</v>
      </c>
      <c r="E6" s="391" t="s">
        <v>209</v>
      </c>
      <c r="F6" s="391" t="s">
        <v>210</v>
      </c>
      <c r="G6" s="391" t="s">
        <v>211</v>
      </c>
      <c r="H6" s="392">
        <v>1995</v>
      </c>
      <c r="I6" s="398" t="s">
        <v>347</v>
      </c>
      <c r="T6" s="705"/>
    </row>
    <row r="7" spans="1:20" x14ac:dyDescent="0.2">
      <c r="A7" s="142">
        <v>2000</v>
      </c>
      <c r="B7" s="151" t="s">
        <v>7</v>
      </c>
      <c r="C7" s="397">
        <v>1</v>
      </c>
      <c r="E7" s="394">
        <v>124</v>
      </c>
      <c r="F7" s="394">
        <v>87.9</v>
      </c>
      <c r="G7" s="394">
        <v>93.8</v>
      </c>
      <c r="H7" s="394">
        <v>100</v>
      </c>
      <c r="I7" s="399"/>
      <c r="S7" s="3"/>
    </row>
    <row r="8" spans="1:20" x14ac:dyDescent="0.2">
      <c r="A8" s="142"/>
      <c r="B8" s="151" t="s">
        <v>8</v>
      </c>
      <c r="C8" s="397">
        <v>2</v>
      </c>
      <c r="E8" s="394">
        <v>117.6</v>
      </c>
      <c r="F8" s="394">
        <v>90.7</v>
      </c>
      <c r="G8" s="394">
        <v>94.6</v>
      </c>
      <c r="H8" s="394">
        <v>100</v>
      </c>
      <c r="I8" s="399"/>
      <c r="S8" s="3">
        <v>2</v>
      </c>
      <c r="T8" s="705" t="s">
        <v>650</v>
      </c>
    </row>
    <row r="9" spans="1:20" x14ac:dyDescent="0.2">
      <c r="A9" s="142"/>
      <c r="B9" s="151" t="s">
        <v>9</v>
      </c>
      <c r="C9" s="397">
        <v>3</v>
      </c>
      <c r="E9" s="394">
        <v>119.6</v>
      </c>
      <c r="F9" s="394">
        <v>92.9</v>
      </c>
      <c r="G9" s="394">
        <v>94.6</v>
      </c>
      <c r="H9" s="394">
        <v>100</v>
      </c>
      <c r="I9" s="399"/>
      <c r="S9" s="3"/>
      <c r="T9" s="705"/>
    </row>
    <row r="10" spans="1:20" x14ac:dyDescent="0.2">
      <c r="A10" s="142"/>
      <c r="B10" s="151" t="s">
        <v>10</v>
      </c>
      <c r="C10" s="397">
        <v>4</v>
      </c>
      <c r="E10" s="394">
        <v>123</v>
      </c>
      <c r="F10" s="394">
        <v>106.6</v>
      </c>
      <c r="G10" s="394">
        <v>94.7</v>
      </c>
      <c r="H10" s="394">
        <v>100</v>
      </c>
      <c r="I10" s="399"/>
      <c r="S10" s="3"/>
      <c r="T10" s="705"/>
    </row>
    <row r="11" spans="1:20" x14ac:dyDescent="0.2">
      <c r="A11" s="142"/>
      <c r="B11" s="151" t="s">
        <v>11</v>
      </c>
      <c r="C11" s="397">
        <v>5</v>
      </c>
      <c r="E11" s="394">
        <v>135.6</v>
      </c>
      <c r="F11" s="394">
        <v>111.6</v>
      </c>
      <c r="G11" s="394">
        <v>94.7</v>
      </c>
      <c r="H11" s="394">
        <v>100</v>
      </c>
      <c r="I11" s="399"/>
      <c r="S11" s="3">
        <v>3</v>
      </c>
      <c r="T11" s="705" t="s">
        <v>649</v>
      </c>
    </row>
    <row r="12" spans="1:20" x14ac:dyDescent="0.2">
      <c r="A12" s="142"/>
      <c r="B12" s="151" t="s">
        <v>12</v>
      </c>
      <c r="C12" s="397">
        <v>6</v>
      </c>
      <c r="E12" s="394">
        <v>130.30000000000001</v>
      </c>
      <c r="F12" s="394">
        <v>107.7</v>
      </c>
      <c r="G12" s="394">
        <v>95.4</v>
      </c>
      <c r="H12" s="394">
        <v>100</v>
      </c>
      <c r="I12" s="399"/>
      <c r="S12" s="3"/>
      <c r="T12" s="706"/>
    </row>
    <row r="13" spans="1:20" x14ac:dyDescent="0.2">
      <c r="A13" s="142"/>
      <c r="B13" s="151" t="s">
        <v>13</v>
      </c>
      <c r="C13" s="397">
        <v>7</v>
      </c>
      <c r="E13" s="394">
        <v>123.3</v>
      </c>
      <c r="F13" s="394">
        <v>108.9</v>
      </c>
      <c r="G13" s="394">
        <v>96.1</v>
      </c>
      <c r="H13" s="394">
        <v>100</v>
      </c>
      <c r="I13" s="399"/>
      <c r="S13" s="3"/>
    </row>
    <row r="14" spans="1:20" x14ac:dyDescent="0.2">
      <c r="A14" s="142"/>
      <c r="B14" s="151" t="s">
        <v>14</v>
      </c>
      <c r="C14" s="397">
        <v>8</v>
      </c>
      <c r="E14" s="394">
        <v>129.4</v>
      </c>
      <c r="F14" s="394">
        <v>120.1</v>
      </c>
      <c r="G14" s="394">
        <v>96.1</v>
      </c>
      <c r="H14" s="394">
        <v>100</v>
      </c>
      <c r="I14" s="399"/>
      <c r="S14" s="3">
        <v>4</v>
      </c>
      <c r="T14" s="94" t="s">
        <v>651</v>
      </c>
    </row>
    <row r="15" spans="1:20" x14ac:dyDescent="0.2">
      <c r="A15" s="142"/>
      <c r="B15" s="151" t="s">
        <v>15</v>
      </c>
      <c r="C15" s="397">
        <v>9</v>
      </c>
      <c r="E15" s="394">
        <v>136.9</v>
      </c>
      <c r="F15" s="394">
        <v>123.8</v>
      </c>
      <c r="G15" s="394">
        <v>96.8</v>
      </c>
      <c r="H15" s="394">
        <v>100</v>
      </c>
      <c r="I15" s="399"/>
    </row>
    <row r="16" spans="1:20" x14ac:dyDescent="0.2">
      <c r="A16" s="142"/>
      <c r="B16" s="151" t="s">
        <v>16</v>
      </c>
      <c r="C16" s="397">
        <v>10</v>
      </c>
      <c r="E16" s="394">
        <v>140.6</v>
      </c>
      <c r="F16" s="394">
        <v>128</v>
      </c>
      <c r="G16" s="394">
        <v>97.8</v>
      </c>
      <c r="H16" s="394">
        <v>100</v>
      </c>
      <c r="I16" s="399"/>
    </row>
    <row r="17" spans="1:24" x14ac:dyDescent="0.2">
      <c r="A17" s="142"/>
      <c r="B17" s="151" t="s">
        <v>17</v>
      </c>
      <c r="C17" s="397">
        <v>11</v>
      </c>
      <c r="E17" s="394">
        <v>141.1</v>
      </c>
      <c r="F17" s="394">
        <v>126.6</v>
      </c>
      <c r="G17" s="394">
        <v>98.1</v>
      </c>
      <c r="H17" s="394">
        <v>100</v>
      </c>
      <c r="I17" s="399"/>
      <c r="S17" s="567"/>
      <c r="T17" s="567"/>
      <c r="U17" s="567"/>
      <c r="V17" s="567"/>
      <c r="W17" s="567"/>
      <c r="X17" s="567"/>
    </row>
    <row r="18" spans="1:24" x14ac:dyDescent="0.2">
      <c r="A18" s="142"/>
      <c r="B18" s="151" t="s">
        <v>18</v>
      </c>
      <c r="C18" s="397">
        <v>12</v>
      </c>
      <c r="E18" s="394">
        <v>135.69999999999999</v>
      </c>
      <c r="F18" s="394">
        <v>121.4</v>
      </c>
      <c r="G18" s="394">
        <v>98.1</v>
      </c>
      <c r="H18" s="394">
        <v>100</v>
      </c>
      <c r="I18" s="399"/>
      <c r="S18" s="567"/>
      <c r="T18" s="567"/>
      <c r="U18" s="567"/>
      <c r="V18" s="567"/>
      <c r="W18" s="567"/>
      <c r="X18" s="567"/>
    </row>
    <row r="19" spans="1:24" x14ac:dyDescent="0.2">
      <c r="A19" s="142">
        <v>2001</v>
      </c>
      <c r="B19" s="151" t="s">
        <v>7</v>
      </c>
      <c r="C19" s="397">
        <v>13</v>
      </c>
      <c r="E19" s="394">
        <v>131.30000000000001</v>
      </c>
      <c r="F19" s="394">
        <v>111.6</v>
      </c>
      <c r="G19" s="394">
        <v>98.3</v>
      </c>
      <c r="H19" s="394">
        <v>100</v>
      </c>
      <c r="I19" s="399"/>
      <c r="S19" s="567"/>
      <c r="T19" s="567"/>
      <c r="U19" s="567"/>
      <c r="V19" s="567"/>
      <c r="W19" s="567"/>
      <c r="X19" s="567"/>
    </row>
    <row r="20" spans="1:24" x14ac:dyDescent="0.2">
      <c r="A20" s="142"/>
      <c r="B20" s="151" t="s">
        <v>8</v>
      </c>
      <c r="C20" s="397">
        <v>14</v>
      </c>
      <c r="E20" s="394">
        <v>132.4</v>
      </c>
      <c r="F20" s="394">
        <v>114.8</v>
      </c>
      <c r="G20" s="394">
        <v>98.1</v>
      </c>
      <c r="H20" s="394">
        <v>100</v>
      </c>
      <c r="I20" s="399"/>
      <c r="S20" s="567"/>
      <c r="T20" s="567"/>
      <c r="U20" s="567"/>
      <c r="V20" s="567"/>
      <c r="W20" s="567"/>
      <c r="X20" s="567"/>
    </row>
    <row r="21" spans="1:24" x14ac:dyDescent="0.2">
      <c r="A21" s="142"/>
      <c r="B21" s="151" t="s">
        <v>9</v>
      </c>
      <c r="C21" s="397">
        <v>15</v>
      </c>
      <c r="E21" s="394">
        <v>133.4</v>
      </c>
      <c r="F21" s="394">
        <v>115.7</v>
      </c>
      <c r="G21" s="394">
        <v>97.9</v>
      </c>
      <c r="H21" s="394">
        <v>100</v>
      </c>
      <c r="I21" s="399"/>
      <c r="S21" s="567"/>
      <c r="T21" s="567"/>
      <c r="U21" s="567"/>
      <c r="V21" s="567"/>
      <c r="W21" s="567"/>
      <c r="X21" s="567"/>
    </row>
    <row r="22" spans="1:24" x14ac:dyDescent="0.2">
      <c r="A22" s="142"/>
      <c r="B22" s="151" t="s">
        <v>10</v>
      </c>
      <c r="C22" s="397">
        <v>16</v>
      </c>
      <c r="E22" s="394">
        <v>137.30000000000001</v>
      </c>
      <c r="F22" s="394">
        <v>113.9</v>
      </c>
      <c r="G22" s="394">
        <v>97.8</v>
      </c>
      <c r="H22" s="394">
        <v>100</v>
      </c>
      <c r="I22" s="399"/>
      <c r="S22" s="567"/>
      <c r="T22" s="567"/>
      <c r="U22" s="567"/>
      <c r="V22" s="567"/>
      <c r="W22" s="567"/>
      <c r="X22" s="567"/>
    </row>
    <row r="23" spans="1:24" x14ac:dyDescent="0.2">
      <c r="A23" s="142"/>
      <c r="B23" s="151" t="s">
        <v>11</v>
      </c>
      <c r="C23" s="397">
        <v>17</v>
      </c>
      <c r="E23" s="394">
        <v>138.69999999999999</v>
      </c>
      <c r="F23" s="394">
        <v>110.1</v>
      </c>
      <c r="G23" s="394">
        <v>97.8</v>
      </c>
      <c r="H23" s="394">
        <v>100</v>
      </c>
      <c r="I23" s="399"/>
      <c r="S23" s="567"/>
      <c r="T23" s="567"/>
      <c r="U23" s="567"/>
      <c r="V23" s="567"/>
      <c r="W23" s="567"/>
      <c r="X23" s="567"/>
    </row>
    <row r="24" spans="1:24" x14ac:dyDescent="0.2">
      <c r="A24" s="142"/>
      <c r="B24" s="151" t="s">
        <v>12</v>
      </c>
      <c r="C24" s="397">
        <v>18</v>
      </c>
      <c r="E24" s="394">
        <v>141.5</v>
      </c>
      <c r="F24" s="394">
        <v>102.8</v>
      </c>
      <c r="G24" s="394">
        <v>97.8</v>
      </c>
      <c r="H24" s="394">
        <v>100</v>
      </c>
      <c r="I24" s="399"/>
      <c r="S24" s="567"/>
      <c r="T24" s="567"/>
      <c r="U24" s="567"/>
      <c r="V24" s="567"/>
      <c r="W24" s="567"/>
      <c r="X24" s="567"/>
    </row>
    <row r="25" spans="1:24" x14ac:dyDescent="0.2">
      <c r="A25" s="142"/>
      <c r="B25" s="151" t="s">
        <v>13</v>
      </c>
      <c r="C25" s="397">
        <v>19</v>
      </c>
      <c r="E25" s="394">
        <v>141.4</v>
      </c>
      <c r="F25" s="394">
        <v>98.6</v>
      </c>
      <c r="G25" s="394">
        <v>97.8</v>
      </c>
      <c r="H25" s="394">
        <v>100</v>
      </c>
      <c r="I25" s="399"/>
      <c r="S25" s="567"/>
      <c r="T25" s="567"/>
      <c r="U25" s="567"/>
      <c r="V25" s="567"/>
      <c r="W25" s="567"/>
      <c r="X25" s="567"/>
    </row>
    <row r="26" spans="1:24" x14ac:dyDescent="0.2">
      <c r="A26" s="142"/>
      <c r="B26" s="151" t="s">
        <v>14</v>
      </c>
      <c r="C26" s="397">
        <v>20</v>
      </c>
      <c r="E26" s="394">
        <v>135.80000000000001</v>
      </c>
      <c r="F26" s="394">
        <v>91.8</v>
      </c>
      <c r="G26" s="394">
        <v>97.3</v>
      </c>
      <c r="H26" s="394">
        <v>100</v>
      </c>
      <c r="I26" s="399"/>
      <c r="S26" s="567"/>
      <c r="T26" s="567"/>
      <c r="U26" s="567"/>
      <c r="V26" s="567"/>
      <c r="W26" s="567"/>
      <c r="X26" s="567"/>
    </row>
    <row r="27" spans="1:24" x14ac:dyDescent="0.2">
      <c r="A27" s="142"/>
      <c r="B27" s="151" t="s">
        <v>15</v>
      </c>
      <c r="C27" s="397">
        <v>21</v>
      </c>
      <c r="E27" s="394">
        <v>134.30000000000001</v>
      </c>
      <c r="F27" s="394">
        <v>78.3</v>
      </c>
      <c r="G27" s="394">
        <v>97.3</v>
      </c>
      <c r="H27" s="394">
        <v>100</v>
      </c>
      <c r="I27" s="399"/>
      <c r="S27" s="567"/>
      <c r="T27" s="567"/>
      <c r="U27" s="567"/>
      <c r="V27" s="567"/>
      <c r="W27" s="567"/>
      <c r="X27" s="567"/>
    </row>
    <row r="28" spans="1:24" x14ac:dyDescent="0.2">
      <c r="A28" s="142"/>
      <c r="B28" s="151" t="s">
        <v>16</v>
      </c>
      <c r="C28" s="397">
        <v>22</v>
      </c>
      <c r="E28" s="394">
        <v>135.9</v>
      </c>
      <c r="F28" s="394">
        <v>73.2</v>
      </c>
      <c r="G28" s="394">
        <v>97.3</v>
      </c>
      <c r="H28" s="394">
        <v>100</v>
      </c>
      <c r="I28" s="399"/>
      <c r="S28" s="567"/>
      <c r="T28" s="567"/>
      <c r="U28" s="567"/>
      <c r="V28" s="567"/>
      <c r="W28" s="567"/>
      <c r="X28" s="567"/>
    </row>
    <row r="29" spans="1:24" x14ac:dyDescent="0.2">
      <c r="A29" s="142"/>
      <c r="B29" s="151" t="s">
        <v>17</v>
      </c>
      <c r="C29" s="397">
        <v>23</v>
      </c>
      <c r="E29" s="394">
        <v>137.6</v>
      </c>
      <c r="F29" s="394">
        <v>73.400000000000006</v>
      </c>
      <c r="G29" s="394">
        <v>97.3</v>
      </c>
      <c r="H29" s="394">
        <v>100</v>
      </c>
      <c r="I29" s="399"/>
      <c r="S29" s="567"/>
      <c r="T29" s="567"/>
      <c r="U29" s="567"/>
      <c r="V29" s="567"/>
      <c r="W29" s="567"/>
      <c r="X29" s="567"/>
    </row>
    <row r="30" spans="1:24" x14ac:dyDescent="0.2">
      <c r="A30" s="142"/>
      <c r="B30" s="151" t="s">
        <v>18</v>
      </c>
      <c r="C30" s="397">
        <v>24</v>
      </c>
      <c r="E30" s="394">
        <v>136.4</v>
      </c>
      <c r="F30" s="394">
        <v>69.900000000000006</v>
      </c>
      <c r="G30" s="394">
        <v>97.1</v>
      </c>
      <c r="H30" s="394">
        <v>100</v>
      </c>
      <c r="I30" s="399"/>
      <c r="S30" s="567"/>
      <c r="T30" s="567"/>
      <c r="U30" s="567"/>
      <c r="V30" s="567"/>
      <c r="W30" s="567"/>
      <c r="X30" s="567"/>
    </row>
    <row r="31" spans="1:24" x14ac:dyDescent="0.2">
      <c r="A31" s="142">
        <v>2002</v>
      </c>
      <c r="B31" s="151" t="s">
        <v>7</v>
      </c>
      <c r="C31" s="397">
        <v>25</v>
      </c>
      <c r="E31" s="394">
        <v>113.1</v>
      </c>
      <c r="F31" s="394">
        <v>69.400000000000006</v>
      </c>
      <c r="G31" s="394">
        <v>95.2</v>
      </c>
      <c r="H31" s="394">
        <v>100</v>
      </c>
      <c r="I31" s="399"/>
      <c r="S31" s="567"/>
      <c r="T31" s="567"/>
      <c r="U31" s="567"/>
      <c r="V31" s="567"/>
      <c r="W31" s="567"/>
      <c r="X31" s="567"/>
    </row>
    <row r="32" spans="1:24" x14ac:dyDescent="0.2">
      <c r="A32" s="142"/>
      <c r="B32" s="151" t="s">
        <v>8</v>
      </c>
      <c r="C32" s="397">
        <v>26</v>
      </c>
      <c r="E32" s="394">
        <v>114.4</v>
      </c>
      <c r="F32" s="394">
        <v>67.8</v>
      </c>
      <c r="G32" s="394">
        <v>95.1</v>
      </c>
      <c r="H32" s="394">
        <v>100</v>
      </c>
      <c r="I32" s="399"/>
      <c r="S32" s="567"/>
      <c r="T32" s="567"/>
      <c r="U32" s="567"/>
      <c r="V32" s="567"/>
      <c r="W32" s="567"/>
      <c r="X32" s="567"/>
    </row>
    <row r="33" spans="1:24" x14ac:dyDescent="0.2">
      <c r="A33" s="142"/>
      <c r="B33" s="151" t="s">
        <v>9</v>
      </c>
      <c r="C33" s="397">
        <v>27</v>
      </c>
      <c r="E33" s="394">
        <v>113.7</v>
      </c>
      <c r="F33" s="394">
        <v>73.3</v>
      </c>
      <c r="G33" s="394">
        <v>95.3</v>
      </c>
      <c r="H33" s="394">
        <v>100</v>
      </c>
      <c r="I33" s="399"/>
      <c r="S33" s="567"/>
      <c r="T33" s="567"/>
      <c r="U33" s="567"/>
      <c r="V33" s="567"/>
      <c r="W33" s="567"/>
      <c r="X33" s="567"/>
    </row>
    <row r="34" spans="1:24" x14ac:dyDescent="0.2">
      <c r="A34" s="142"/>
      <c r="B34" s="151" t="s">
        <v>10</v>
      </c>
      <c r="C34" s="397">
        <v>28</v>
      </c>
      <c r="E34" s="394">
        <v>111.8</v>
      </c>
      <c r="F34" s="394">
        <v>76.2</v>
      </c>
      <c r="G34" s="394">
        <v>93.4</v>
      </c>
      <c r="H34" s="394">
        <v>100</v>
      </c>
      <c r="I34" s="399"/>
      <c r="S34" s="567"/>
      <c r="T34" s="567"/>
      <c r="U34" s="567"/>
      <c r="V34" s="567"/>
      <c r="W34" s="567"/>
      <c r="X34" s="567"/>
    </row>
    <row r="35" spans="1:24" x14ac:dyDescent="0.2">
      <c r="A35" s="142"/>
      <c r="B35" s="151" t="s">
        <v>11</v>
      </c>
      <c r="C35" s="397">
        <v>29</v>
      </c>
      <c r="E35" s="394">
        <v>110.6</v>
      </c>
      <c r="F35" s="394">
        <v>75.5</v>
      </c>
      <c r="G35" s="394">
        <v>93.4</v>
      </c>
      <c r="H35" s="394">
        <v>100</v>
      </c>
      <c r="I35" s="399"/>
      <c r="S35" s="567"/>
      <c r="T35" s="567"/>
      <c r="U35" s="567"/>
      <c r="V35" s="567"/>
      <c r="W35" s="567"/>
      <c r="X35" s="567"/>
    </row>
    <row r="36" spans="1:24" x14ac:dyDescent="0.2">
      <c r="A36" s="142"/>
      <c r="B36" s="151" t="s">
        <v>12</v>
      </c>
      <c r="C36" s="397">
        <v>30</v>
      </c>
      <c r="E36" s="394">
        <v>106.9</v>
      </c>
      <c r="F36" s="394">
        <v>78.099999999999994</v>
      </c>
      <c r="G36" s="394">
        <v>94.3</v>
      </c>
      <c r="H36" s="394">
        <v>100</v>
      </c>
      <c r="I36" s="399"/>
      <c r="S36" s="567"/>
      <c r="T36" s="567"/>
      <c r="U36" s="567"/>
      <c r="V36" s="567"/>
      <c r="W36" s="567"/>
      <c r="X36" s="567"/>
    </row>
    <row r="37" spans="1:24" x14ac:dyDescent="0.2">
      <c r="A37" s="142"/>
      <c r="B37" s="151" t="s">
        <v>13</v>
      </c>
      <c r="C37" s="397">
        <v>31</v>
      </c>
      <c r="E37" s="394">
        <v>103.6</v>
      </c>
      <c r="F37" s="394">
        <v>81.8</v>
      </c>
      <c r="G37" s="394">
        <v>94.7</v>
      </c>
      <c r="H37" s="394">
        <v>100</v>
      </c>
      <c r="I37" s="399"/>
      <c r="S37" s="567"/>
      <c r="T37" s="567"/>
      <c r="U37" s="567"/>
      <c r="V37" s="567"/>
      <c r="W37" s="567"/>
      <c r="X37" s="567"/>
    </row>
    <row r="38" spans="1:24" x14ac:dyDescent="0.2">
      <c r="A38" s="142"/>
      <c r="B38" s="151" t="s">
        <v>14</v>
      </c>
      <c r="C38" s="397">
        <v>32</v>
      </c>
      <c r="E38" s="394">
        <v>102.7</v>
      </c>
      <c r="F38" s="394">
        <v>81.8</v>
      </c>
      <c r="G38" s="394">
        <v>94.8</v>
      </c>
      <c r="H38" s="394">
        <v>100</v>
      </c>
      <c r="I38" s="399"/>
      <c r="S38" s="567"/>
      <c r="T38" s="567"/>
      <c r="U38" s="567"/>
      <c r="V38" s="567"/>
      <c r="W38" s="567"/>
      <c r="X38" s="567"/>
    </row>
    <row r="39" spans="1:24" x14ac:dyDescent="0.2">
      <c r="A39" s="142"/>
      <c r="B39" s="151" t="s">
        <v>15</v>
      </c>
      <c r="C39" s="397">
        <v>33</v>
      </c>
      <c r="E39" s="394">
        <v>102.4</v>
      </c>
      <c r="F39" s="394">
        <v>79.900000000000006</v>
      </c>
      <c r="G39" s="394">
        <v>94.7</v>
      </c>
      <c r="H39" s="394">
        <v>100</v>
      </c>
      <c r="I39" s="399"/>
      <c r="S39" s="567"/>
      <c r="T39" s="567"/>
      <c r="U39" s="567"/>
      <c r="V39" s="567"/>
      <c r="W39" s="567"/>
      <c r="X39" s="567"/>
    </row>
    <row r="40" spans="1:24" x14ac:dyDescent="0.2">
      <c r="A40" s="142"/>
      <c r="B40" s="151" t="s">
        <v>16</v>
      </c>
      <c r="C40" s="397">
        <v>34</v>
      </c>
      <c r="E40" s="394">
        <v>115.1</v>
      </c>
      <c r="F40" s="394">
        <v>83.4</v>
      </c>
      <c r="G40" s="394">
        <v>95</v>
      </c>
      <c r="H40" s="394">
        <v>100</v>
      </c>
      <c r="I40" s="399"/>
      <c r="S40" s="567"/>
      <c r="T40" s="567"/>
      <c r="U40" s="567"/>
      <c r="V40" s="567"/>
      <c r="W40" s="567"/>
      <c r="X40" s="567"/>
    </row>
    <row r="41" spans="1:24" x14ac:dyDescent="0.2">
      <c r="A41" s="142"/>
      <c r="B41" s="151" t="s">
        <v>17</v>
      </c>
      <c r="C41" s="397">
        <v>35</v>
      </c>
      <c r="E41" s="394">
        <v>113</v>
      </c>
      <c r="F41" s="394">
        <v>85.4</v>
      </c>
      <c r="G41" s="394">
        <v>95.4</v>
      </c>
      <c r="H41" s="394">
        <v>100</v>
      </c>
      <c r="I41" s="399"/>
      <c r="S41" s="567"/>
      <c r="T41" s="567"/>
      <c r="U41" s="567"/>
      <c r="V41" s="567"/>
      <c r="W41" s="567"/>
      <c r="X41" s="567"/>
    </row>
    <row r="42" spans="1:24" x14ac:dyDescent="0.2">
      <c r="A42" s="142"/>
      <c r="B42" s="151" t="s">
        <v>18</v>
      </c>
      <c r="C42" s="397">
        <v>36</v>
      </c>
      <c r="E42" s="394">
        <v>111</v>
      </c>
      <c r="F42" s="394">
        <v>82.1</v>
      </c>
      <c r="G42" s="394">
        <v>95.4</v>
      </c>
      <c r="H42" s="394">
        <v>100</v>
      </c>
      <c r="I42" s="399"/>
      <c r="S42" s="567"/>
      <c r="T42" s="567"/>
      <c r="U42" s="567"/>
      <c r="V42" s="567"/>
      <c r="W42" s="567"/>
      <c r="X42" s="567"/>
    </row>
    <row r="43" spans="1:24" x14ac:dyDescent="0.2">
      <c r="A43" s="142">
        <v>2003</v>
      </c>
      <c r="B43" s="151" t="s">
        <v>7</v>
      </c>
      <c r="C43" s="397">
        <v>37</v>
      </c>
      <c r="E43" s="394">
        <v>105.7</v>
      </c>
      <c r="F43" s="394">
        <v>85</v>
      </c>
      <c r="G43" s="394">
        <v>95.9</v>
      </c>
      <c r="H43" s="394">
        <v>100</v>
      </c>
      <c r="I43" s="399"/>
      <c r="S43" s="567"/>
      <c r="T43" s="567"/>
      <c r="U43" s="567"/>
      <c r="V43" s="567"/>
      <c r="W43" s="567"/>
      <c r="X43" s="567"/>
    </row>
    <row r="44" spans="1:24" x14ac:dyDescent="0.2">
      <c r="A44" s="142"/>
      <c r="B44" s="151" t="s">
        <v>8</v>
      </c>
      <c r="C44" s="397">
        <v>38</v>
      </c>
      <c r="E44" s="394">
        <v>105</v>
      </c>
      <c r="F44" s="394">
        <v>83.8</v>
      </c>
      <c r="G44" s="394">
        <v>96.9</v>
      </c>
      <c r="H44" s="394">
        <v>100</v>
      </c>
      <c r="I44" s="399"/>
      <c r="S44" s="567"/>
      <c r="T44" s="567"/>
      <c r="U44" s="567"/>
      <c r="V44" s="567"/>
      <c r="W44" s="567"/>
      <c r="X44" s="567"/>
    </row>
    <row r="45" spans="1:24" x14ac:dyDescent="0.2">
      <c r="A45" s="142"/>
      <c r="B45" s="151" t="s">
        <v>9</v>
      </c>
      <c r="C45" s="397">
        <v>39</v>
      </c>
      <c r="E45" s="394">
        <v>110.3</v>
      </c>
      <c r="F45" s="394">
        <v>90.3</v>
      </c>
      <c r="G45" s="394">
        <v>97</v>
      </c>
      <c r="H45" s="394">
        <v>100</v>
      </c>
      <c r="I45" s="399"/>
    </row>
    <row r="46" spans="1:24" x14ac:dyDescent="0.2">
      <c r="A46" s="142"/>
      <c r="B46" s="151" t="s">
        <v>10</v>
      </c>
      <c r="C46" s="397">
        <v>40</v>
      </c>
      <c r="E46" s="394">
        <v>119.8</v>
      </c>
      <c r="F46" s="394">
        <v>97.3</v>
      </c>
      <c r="G46" s="394">
        <v>97</v>
      </c>
      <c r="H46" s="394">
        <v>100</v>
      </c>
      <c r="I46" s="399"/>
    </row>
    <row r="47" spans="1:24" x14ac:dyDescent="0.2">
      <c r="A47" s="142"/>
      <c r="B47" s="151" t="s">
        <v>11</v>
      </c>
      <c r="C47" s="397">
        <v>41</v>
      </c>
      <c r="E47" s="394">
        <v>109.5</v>
      </c>
      <c r="F47" s="394">
        <v>89.6</v>
      </c>
      <c r="G47" s="394">
        <v>95</v>
      </c>
      <c r="H47" s="394">
        <v>100</v>
      </c>
      <c r="I47" s="399"/>
    </row>
    <row r="48" spans="1:24" x14ac:dyDescent="0.2">
      <c r="A48" s="142"/>
      <c r="B48" s="151" t="s">
        <v>12</v>
      </c>
      <c r="C48" s="397">
        <v>42</v>
      </c>
      <c r="E48" s="394">
        <v>108.5</v>
      </c>
      <c r="F48" s="394">
        <v>93.7</v>
      </c>
      <c r="G48" s="394">
        <v>94.7</v>
      </c>
      <c r="H48" s="394">
        <v>100</v>
      </c>
      <c r="I48" s="399"/>
    </row>
    <row r="49" spans="1:9" x14ac:dyDescent="0.2">
      <c r="A49" s="142"/>
      <c r="B49" s="151" t="s">
        <v>13</v>
      </c>
      <c r="C49" s="397">
        <v>43</v>
      </c>
      <c r="E49" s="394">
        <v>112.8</v>
      </c>
      <c r="F49" s="394">
        <v>94.8</v>
      </c>
      <c r="G49" s="394">
        <v>94.6</v>
      </c>
      <c r="H49" s="394">
        <v>100</v>
      </c>
      <c r="I49" s="399"/>
    </row>
    <row r="50" spans="1:9" x14ac:dyDescent="0.2">
      <c r="A50" s="142"/>
      <c r="B50" s="151" t="s">
        <v>14</v>
      </c>
      <c r="C50" s="397">
        <v>44</v>
      </c>
      <c r="E50" s="394">
        <v>113.8</v>
      </c>
      <c r="F50" s="394">
        <v>96.6</v>
      </c>
      <c r="G50" s="394">
        <v>94.5</v>
      </c>
      <c r="H50" s="394">
        <v>100</v>
      </c>
      <c r="I50" s="399"/>
    </row>
    <row r="51" spans="1:9" x14ac:dyDescent="0.2">
      <c r="A51" s="142"/>
      <c r="B51" s="151" t="s">
        <v>15</v>
      </c>
      <c r="C51" s="397">
        <v>45</v>
      </c>
      <c r="E51" s="394">
        <v>112.4</v>
      </c>
      <c r="F51" s="394">
        <v>97.5</v>
      </c>
      <c r="G51" s="394">
        <v>94.5</v>
      </c>
      <c r="H51" s="394">
        <v>100</v>
      </c>
      <c r="I51" s="399"/>
    </row>
    <row r="52" spans="1:9" x14ac:dyDescent="0.2">
      <c r="A52" s="142"/>
      <c r="B52" s="151" t="s">
        <v>16</v>
      </c>
      <c r="C52" s="397">
        <v>46</v>
      </c>
      <c r="E52" s="394">
        <v>114.3</v>
      </c>
      <c r="F52" s="394">
        <v>91.6</v>
      </c>
      <c r="G52" s="394">
        <v>94.4</v>
      </c>
      <c r="H52" s="394">
        <v>100</v>
      </c>
      <c r="I52" s="399"/>
    </row>
    <row r="53" spans="1:9" x14ac:dyDescent="0.2">
      <c r="A53" s="142"/>
      <c r="B53" s="151" t="s">
        <v>17</v>
      </c>
      <c r="C53" s="397">
        <v>47</v>
      </c>
      <c r="E53" s="394">
        <v>115.3</v>
      </c>
      <c r="F53" s="394">
        <v>88.5</v>
      </c>
      <c r="G53" s="394">
        <v>94.4</v>
      </c>
      <c r="H53" s="394">
        <v>100</v>
      </c>
      <c r="I53" s="399"/>
    </row>
    <row r="54" spans="1:9" x14ac:dyDescent="0.2">
      <c r="A54" s="142"/>
      <c r="B54" s="151" t="s">
        <v>18</v>
      </c>
      <c r="C54" s="397">
        <v>48</v>
      </c>
      <c r="E54" s="394">
        <v>110.4</v>
      </c>
      <c r="F54" s="394">
        <v>82.7</v>
      </c>
      <c r="G54" s="394">
        <v>94.4</v>
      </c>
      <c r="H54" s="394">
        <v>100</v>
      </c>
      <c r="I54" s="399"/>
    </row>
    <row r="55" spans="1:9" x14ac:dyDescent="0.2">
      <c r="A55" s="142">
        <v>2004</v>
      </c>
      <c r="B55" s="151" t="s">
        <v>7</v>
      </c>
      <c r="C55" s="397">
        <v>49</v>
      </c>
      <c r="E55" s="394">
        <v>107.6</v>
      </c>
      <c r="F55" s="394">
        <v>78.8</v>
      </c>
      <c r="G55" s="394">
        <v>94.4</v>
      </c>
      <c r="H55" s="394">
        <v>100</v>
      </c>
      <c r="I55" s="399"/>
    </row>
    <row r="56" spans="1:9" x14ac:dyDescent="0.2">
      <c r="A56" s="142"/>
      <c r="B56" s="151" t="s">
        <v>8</v>
      </c>
      <c r="C56" s="397">
        <v>50</v>
      </c>
      <c r="E56" s="394">
        <v>107.1</v>
      </c>
      <c r="F56" s="394">
        <v>79</v>
      </c>
      <c r="G56" s="394">
        <v>94.3</v>
      </c>
      <c r="H56" s="394">
        <v>100</v>
      </c>
      <c r="I56" s="399"/>
    </row>
    <row r="57" spans="1:9" x14ac:dyDescent="0.2">
      <c r="A57" s="142"/>
      <c r="B57" s="151" t="s">
        <v>9</v>
      </c>
      <c r="C57" s="397">
        <v>51</v>
      </c>
      <c r="E57" s="394">
        <v>110</v>
      </c>
      <c r="F57" s="394">
        <v>83.7</v>
      </c>
      <c r="G57" s="394">
        <v>94.4</v>
      </c>
      <c r="H57" s="394">
        <v>100</v>
      </c>
      <c r="I57" s="399"/>
    </row>
    <row r="58" spans="1:9" x14ac:dyDescent="0.2">
      <c r="A58" s="142"/>
      <c r="B58" s="151" t="s">
        <v>10</v>
      </c>
      <c r="C58" s="397">
        <v>52</v>
      </c>
      <c r="E58" s="394">
        <v>113.6</v>
      </c>
      <c r="F58" s="394">
        <v>88.4</v>
      </c>
      <c r="G58" s="394">
        <v>94.6</v>
      </c>
      <c r="H58" s="394">
        <v>100</v>
      </c>
      <c r="I58" s="399"/>
    </row>
    <row r="59" spans="1:9" x14ac:dyDescent="0.2">
      <c r="A59" s="142"/>
      <c r="B59" s="151" t="s">
        <v>11</v>
      </c>
      <c r="C59" s="397">
        <v>53</v>
      </c>
      <c r="E59" s="394">
        <v>113.7</v>
      </c>
      <c r="F59" s="394">
        <v>87</v>
      </c>
      <c r="G59" s="394">
        <v>94.7</v>
      </c>
      <c r="H59" s="394">
        <v>100</v>
      </c>
      <c r="I59" s="399"/>
    </row>
    <row r="60" spans="1:9" x14ac:dyDescent="0.2">
      <c r="A60" s="142"/>
      <c r="B60" s="151" t="s">
        <v>12</v>
      </c>
      <c r="C60" s="397">
        <v>54</v>
      </c>
      <c r="E60" s="394">
        <v>112.1</v>
      </c>
      <c r="F60" s="394">
        <v>87.3</v>
      </c>
      <c r="G60" s="394">
        <v>94.9</v>
      </c>
      <c r="H60" s="394">
        <v>100</v>
      </c>
      <c r="I60" s="399"/>
    </row>
    <row r="61" spans="1:9" x14ac:dyDescent="0.2">
      <c r="A61" s="142"/>
      <c r="B61" s="151" t="s">
        <v>13</v>
      </c>
      <c r="C61" s="397">
        <v>55</v>
      </c>
      <c r="E61" s="394">
        <v>115.5</v>
      </c>
      <c r="F61" s="394">
        <v>86.8</v>
      </c>
      <c r="G61" s="394">
        <v>95</v>
      </c>
      <c r="H61" s="394">
        <v>100</v>
      </c>
      <c r="I61" s="399"/>
    </row>
  </sheetData>
  <mergeCells count="7">
    <mergeCell ref="T11:T12"/>
    <mergeCell ref="T5:T6"/>
    <mergeCell ref="A1:D1"/>
    <mergeCell ref="A2:D2"/>
    <mergeCell ref="K2:Q2"/>
    <mergeCell ref="A4:G4"/>
    <mergeCell ref="T8:T10"/>
  </mergeCells>
  <pageMargins left="0.7" right="0.7" top="0.78740157499999996" bottom="0.78740157499999996" header="0.3" footer="0.3"/>
  <drawing r:id="rId1"/>
  <legacyDrawing r:id="rId2"/>
  <controls>
    <mc:AlternateContent xmlns:mc="http://schemas.openxmlformats.org/markup-compatibility/2006">
      <mc:Choice Requires="x14">
        <control shapeId="132097" r:id="rId3" name="ScrollBar1">
          <controlPr defaultSize="0" autoLine="0" r:id="rId4">
            <anchor moveWithCells="1">
              <from>
                <xdr:col>9</xdr:col>
                <xdr:colOff>571500</xdr:colOff>
                <xdr:row>6</xdr:row>
                <xdr:rowOff>9525</xdr:rowOff>
              </from>
              <to>
                <xdr:col>10</xdr:col>
                <xdr:colOff>0</xdr:colOff>
                <xdr:row>27</xdr:row>
                <xdr:rowOff>28575</xdr:rowOff>
              </to>
            </anchor>
          </controlPr>
        </control>
      </mc:Choice>
      <mc:Fallback>
        <control shapeId="132097" r:id="rId3" name="ScrollBar1"/>
      </mc:Fallback>
    </mc:AlternateContent>
  </control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7"/>
  <dimension ref="A1"/>
  <sheetViews>
    <sheetView showGridLines="0" workbookViewId="0">
      <selection activeCell="P13" sqref="P13"/>
    </sheetView>
  </sheetViews>
  <sheetFormatPr baseColWidth="10" defaultColWidth="11" defaultRowHeight="14.25" x14ac:dyDescent="0.2"/>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G49"/>
  <sheetViews>
    <sheetView zoomScaleNormal="100" workbookViewId="0">
      <selection activeCell="J18" sqref="J18"/>
    </sheetView>
  </sheetViews>
  <sheetFormatPr baseColWidth="10" defaultColWidth="11" defaultRowHeight="14.25" x14ac:dyDescent="0.2"/>
  <cols>
    <col min="2" max="2" width="12.5" customWidth="1"/>
    <col min="3" max="3" width="12.75" customWidth="1"/>
  </cols>
  <sheetData>
    <row r="1" spans="1:7" ht="18" x14ac:dyDescent="0.25">
      <c r="A1" s="699" t="s">
        <v>748</v>
      </c>
      <c r="B1" s="699"/>
      <c r="C1" s="699"/>
    </row>
    <row r="2" spans="1:7" ht="18" x14ac:dyDescent="0.25">
      <c r="A2" s="700" t="s">
        <v>749</v>
      </c>
      <c r="B2" s="700"/>
      <c r="C2" s="700"/>
    </row>
    <row r="4" spans="1:7" ht="15" x14ac:dyDescent="0.25">
      <c r="A4" s="619">
        <v>1</v>
      </c>
      <c r="B4" s="705" t="s">
        <v>733</v>
      </c>
      <c r="C4" s="706"/>
      <c r="D4" s="706"/>
      <c r="E4" s="706"/>
      <c r="F4" s="706"/>
      <c r="G4" s="706"/>
    </row>
    <row r="5" spans="1:7" x14ac:dyDescent="0.2">
      <c r="B5" s="706"/>
      <c r="C5" s="706"/>
      <c r="D5" s="706"/>
      <c r="E5" s="706"/>
      <c r="F5" s="706"/>
      <c r="G5" s="706"/>
    </row>
    <row r="6" spans="1:7" x14ac:dyDescent="0.2">
      <c r="B6" s="706"/>
      <c r="C6" s="706"/>
      <c r="D6" s="706"/>
      <c r="E6" s="706"/>
      <c r="F6" s="706"/>
      <c r="G6" s="706"/>
    </row>
    <row r="7" spans="1:7" x14ac:dyDescent="0.2">
      <c r="B7" s="707" t="s">
        <v>734</v>
      </c>
      <c r="C7" s="707"/>
      <c r="D7" s="707"/>
      <c r="E7" s="707"/>
      <c r="F7" s="707"/>
      <c r="G7" s="707"/>
    </row>
    <row r="8" spans="1:7" x14ac:dyDescent="0.2">
      <c r="B8" s="707"/>
      <c r="C8" s="707"/>
      <c r="D8" s="707"/>
      <c r="E8" s="707"/>
      <c r="F8" s="707"/>
      <c r="G8" s="707"/>
    </row>
    <row r="9" spans="1:7" x14ac:dyDescent="0.2">
      <c r="B9" s="707"/>
      <c r="C9" s="707"/>
      <c r="D9" s="707"/>
      <c r="E9" s="707"/>
      <c r="F9" s="707"/>
      <c r="G9" s="707"/>
    </row>
    <row r="10" spans="1:7" x14ac:dyDescent="0.2">
      <c r="B10" s="597"/>
      <c r="C10" s="597"/>
      <c r="D10" s="597"/>
      <c r="E10" s="597"/>
      <c r="F10" s="597"/>
      <c r="G10" s="597"/>
    </row>
    <row r="11" spans="1:7" ht="28.5" x14ac:dyDescent="0.2">
      <c r="B11" s="611" t="s">
        <v>741</v>
      </c>
      <c r="C11" s="611" t="s">
        <v>742</v>
      </c>
      <c r="D11" s="611" t="s">
        <v>740</v>
      </c>
      <c r="E11" s="611" t="s">
        <v>743</v>
      </c>
      <c r="F11" s="611" t="s">
        <v>740</v>
      </c>
      <c r="G11" s="586"/>
    </row>
    <row r="12" spans="1:7" ht="28.5" x14ac:dyDescent="0.2">
      <c r="B12" s="612" t="s">
        <v>739</v>
      </c>
      <c r="C12" s="612" t="s">
        <v>735</v>
      </c>
      <c r="D12" s="612" t="s">
        <v>736</v>
      </c>
      <c r="E12" s="612" t="s">
        <v>737</v>
      </c>
      <c r="F12" s="612" t="s">
        <v>738</v>
      </c>
      <c r="G12" s="586"/>
    </row>
    <row r="13" spans="1:7" x14ac:dyDescent="0.2">
      <c r="B13" s="613">
        <v>80000000</v>
      </c>
      <c r="C13" s="614"/>
      <c r="D13" s="613"/>
      <c r="E13" s="614"/>
      <c r="F13" s="613"/>
      <c r="G13" s="94"/>
    </row>
    <row r="14" spans="1:7" x14ac:dyDescent="0.2">
      <c r="B14" s="556"/>
      <c r="C14" s="614"/>
      <c r="D14" s="613"/>
      <c r="E14" s="614"/>
      <c r="F14" s="613"/>
      <c r="G14" s="94"/>
    </row>
    <row r="15" spans="1:7" x14ac:dyDescent="0.2">
      <c r="C15" s="595"/>
      <c r="D15" s="594"/>
      <c r="E15" s="595"/>
      <c r="F15" s="594"/>
    </row>
    <row r="16" spans="1:7" ht="15" x14ac:dyDescent="0.25">
      <c r="A16" s="619">
        <v>2</v>
      </c>
      <c r="B16" s="705" t="s">
        <v>744</v>
      </c>
      <c r="C16" s="706"/>
      <c r="D16" s="706"/>
      <c r="E16" s="706"/>
      <c r="F16" s="706"/>
      <c r="G16" s="706"/>
    </row>
    <row r="17" spans="1:7" x14ac:dyDescent="0.2">
      <c r="B17" s="706"/>
      <c r="C17" s="706"/>
      <c r="D17" s="706"/>
      <c r="E17" s="706"/>
      <c r="F17" s="706"/>
      <c r="G17" s="706"/>
    </row>
    <row r="18" spans="1:7" x14ac:dyDescent="0.2">
      <c r="B18" s="706"/>
      <c r="C18" s="706"/>
      <c r="D18" s="706"/>
      <c r="E18" s="706"/>
      <c r="F18" s="706"/>
      <c r="G18" s="706"/>
    </row>
    <row r="19" spans="1:7" x14ac:dyDescent="0.2">
      <c r="B19" s="707" t="s">
        <v>745</v>
      </c>
      <c r="C19" s="707"/>
      <c r="D19" s="707"/>
      <c r="E19" s="707"/>
      <c r="F19" s="707"/>
      <c r="G19" s="707"/>
    </row>
    <row r="20" spans="1:7" x14ac:dyDescent="0.2">
      <c r="B20" s="707"/>
      <c r="C20" s="707"/>
      <c r="D20" s="707"/>
      <c r="E20" s="707"/>
      <c r="F20" s="707"/>
      <c r="G20" s="707"/>
    </row>
    <row r="21" spans="1:7" x14ac:dyDescent="0.2">
      <c r="B21" s="707"/>
      <c r="C21" s="707"/>
      <c r="D21" s="707"/>
      <c r="E21" s="707"/>
      <c r="F21" s="707"/>
      <c r="G21" s="707"/>
    </row>
    <row r="22" spans="1:7" x14ac:dyDescent="0.2">
      <c r="B22" s="597"/>
      <c r="C22" s="597"/>
      <c r="D22" s="597"/>
      <c r="E22" s="597"/>
      <c r="F22" s="597"/>
      <c r="G22" s="597"/>
    </row>
    <row r="23" spans="1:7" ht="28.5" x14ac:dyDescent="0.2">
      <c r="B23" s="597"/>
      <c r="C23" s="597"/>
      <c r="D23" s="615" t="s">
        <v>761</v>
      </c>
      <c r="E23" s="615" t="s">
        <v>763</v>
      </c>
      <c r="F23" s="615" t="s">
        <v>765</v>
      </c>
      <c r="G23" s="597"/>
    </row>
    <row r="24" spans="1:7" ht="28.5" x14ac:dyDescent="0.2">
      <c r="B24" s="597"/>
      <c r="C24" s="597"/>
      <c r="D24" s="598" t="s">
        <v>762</v>
      </c>
      <c r="E24" s="598" t="s">
        <v>764</v>
      </c>
      <c r="F24" s="598" t="s">
        <v>766</v>
      </c>
      <c r="G24" s="597"/>
    </row>
    <row r="25" spans="1:7" x14ac:dyDescent="0.2">
      <c r="C25" s="215" t="s">
        <v>746</v>
      </c>
      <c r="D25" s="599"/>
      <c r="E25" s="595">
        <v>0.4</v>
      </c>
      <c r="F25" s="599"/>
    </row>
    <row r="26" spans="1:7" x14ac:dyDescent="0.2">
      <c r="C26" s="215" t="s">
        <v>747</v>
      </c>
      <c r="D26" s="599"/>
      <c r="E26" s="595">
        <v>0.7</v>
      </c>
      <c r="F26" s="599"/>
    </row>
    <row r="27" spans="1:7" ht="15" thickBot="1" x14ac:dyDescent="0.25">
      <c r="D27" s="596"/>
      <c r="E27" s="609">
        <f>AVERAGE(E25:E26)</f>
        <v>0.55000000000000004</v>
      </c>
      <c r="F27" s="600"/>
    </row>
    <row r="30" spans="1:7" ht="15" x14ac:dyDescent="0.25">
      <c r="A30" s="619">
        <v>3</v>
      </c>
      <c r="B30" s="701" t="s">
        <v>760</v>
      </c>
      <c r="C30" s="711"/>
      <c r="D30" s="711"/>
      <c r="E30" s="711"/>
      <c r="F30" s="711"/>
      <c r="G30" s="711"/>
    </row>
    <row r="31" spans="1:7" x14ac:dyDescent="0.2">
      <c r="B31" s="710" t="s">
        <v>759</v>
      </c>
      <c r="C31" s="710"/>
      <c r="D31" s="710"/>
      <c r="E31" s="710"/>
      <c r="F31" s="710"/>
      <c r="G31" s="710"/>
    </row>
    <row r="33" spans="2:7" x14ac:dyDescent="0.2">
      <c r="B33" s="554"/>
      <c r="C33" s="709" t="s">
        <v>756</v>
      </c>
      <c r="D33" s="709"/>
      <c r="E33" s="709"/>
      <c r="F33" s="709"/>
      <c r="G33" s="709"/>
    </row>
    <row r="34" spans="2:7" x14ac:dyDescent="0.2">
      <c r="B34" s="556" t="s">
        <v>757</v>
      </c>
      <c r="C34" s="708" t="s">
        <v>754</v>
      </c>
      <c r="D34" s="708"/>
      <c r="E34" s="708" t="s">
        <v>755</v>
      </c>
      <c r="F34" s="708"/>
      <c r="G34" s="556" t="s">
        <v>753</v>
      </c>
    </row>
    <row r="35" spans="2:7" ht="15" x14ac:dyDescent="0.25">
      <c r="B35" s="604" t="s">
        <v>751</v>
      </c>
      <c r="C35" s="554">
        <v>97</v>
      </c>
      <c r="D35" s="601">
        <f>C35/G35</f>
        <v>0.94174757281553401</v>
      </c>
      <c r="E35" s="554">
        <v>6</v>
      </c>
      <c r="F35" s="605">
        <f>E35/G35</f>
        <v>5.8252427184466021E-2</v>
      </c>
      <c r="G35" s="554">
        <f>C35+E35</f>
        <v>103</v>
      </c>
    </row>
    <row r="36" spans="2:7" x14ac:dyDescent="0.2">
      <c r="B36" s="556" t="s">
        <v>752</v>
      </c>
      <c r="C36" s="554">
        <v>9</v>
      </c>
      <c r="D36" s="601">
        <f>C36/G36</f>
        <v>1</v>
      </c>
      <c r="E36" s="554">
        <v>0</v>
      </c>
      <c r="F36" s="601">
        <f>E36/G36</f>
        <v>0</v>
      </c>
      <c r="G36" s="554">
        <f t="shared" ref="G36:G37" si="0">C36+E36</f>
        <v>9</v>
      </c>
    </row>
    <row r="37" spans="2:7" x14ac:dyDescent="0.2">
      <c r="B37" s="556" t="s">
        <v>753</v>
      </c>
      <c r="C37" s="554">
        <f>SUM(C35:C36)</f>
        <v>106</v>
      </c>
      <c r="D37" s="601">
        <f>C37/(C37+E37)</f>
        <v>0.9464285714285714</v>
      </c>
      <c r="E37" s="554">
        <f>SUM(E35:E36)</f>
        <v>6</v>
      </c>
      <c r="F37" s="601">
        <f>E37/(C37+E37)</f>
        <v>5.3571428571428568E-2</v>
      </c>
      <c r="G37" s="554">
        <f t="shared" si="0"/>
        <v>112</v>
      </c>
    </row>
    <row r="39" spans="2:7" x14ac:dyDescent="0.2">
      <c r="B39" s="554"/>
      <c r="C39" s="709" t="s">
        <v>750</v>
      </c>
      <c r="D39" s="709"/>
      <c r="E39" s="709"/>
      <c r="F39" s="709"/>
      <c r="G39" s="709"/>
    </row>
    <row r="40" spans="2:7" x14ac:dyDescent="0.2">
      <c r="B40" s="556" t="s">
        <v>757</v>
      </c>
      <c r="C40" s="708" t="s">
        <v>754</v>
      </c>
      <c r="D40" s="708"/>
      <c r="E40" s="708" t="s">
        <v>755</v>
      </c>
      <c r="F40" s="708"/>
      <c r="G40" s="556" t="s">
        <v>753</v>
      </c>
    </row>
    <row r="41" spans="2:7" ht="15" x14ac:dyDescent="0.25">
      <c r="B41" s="604" t="s">
        <v>751</v>
      </c>
      <c r="C41" s="554">
        <v>52</v>
      </c>
      <c r="D41" s="601">
        <f>C41/G41</f>
        <v>0.82539682539682535</v>
      </c>
      <c r="E41" s="554">
        <v>11</v>
      </c>
      <c r="F41" s="605">
        <f>E41/G41</f>
        <v>0.17460317460317459</v>
      </c>
      <c r="G41" s="554">
        <f>C41+E41</f>
        <v>63</v>
      </c>
    </row>
    <row r="42" spans="2:7" x14ac:dyDescent="0.2">
      <c r="B42" s="556" t="s">
        <v>752</v>
      </c>
      <c r="C42" s="554">
        <v>132</v>
      </c>
      <c r="D42" s="601">
        <f>C42/G42</f>
        <v>0.8741721854304636</v>
      </c>
      <c r="E42" s="554">
        <v>19</v>
      </c>
      <c r="F42" s="601">
        <f>E42/G42</f>
        <v>0.12582781456953643</v>
      </c>
      <c r="G42" s="554">
        <f t="shared" ref="G42:G43" si="1">C42+E42</f>
        <v>151</v>
      </c>
    </row>
    <row r="43" spans="2:7" x14ac:dyDescent="0.2">
      <c r="B43" s="556" t="s">
        <v>753</v>
      </c>
      <c r="C43" s="554">
        <f>SUM(C41:C42)</f>
        <v>184</v>
      </c>
      <c r="D43" s="601">
        <f>C43/(C43+E43)</f>
        <v>0.85981308411214952</v>
      </c>
      <c r="E43" s="554">
        <f>SUM(E41:E42)</f>
        <v>30</v>
      </c>
      <c r="F43" s="601">
        <f>E43/(C43+E43)</f>
        <v>0.14018691588785046</v>
      </c>
      <c r="G43" s="554">
        <f t="shared" si="1"/>
        <v>214</v>
      </c>
    </row>
    <row r="45" spans="2:7" x14ac:dyDescent="0.2">
      <c r="B45" s="617"/>
      <c r="C45" s="712" t="s">
        <v>758</v>
      </c>
      <c r="D45" s="712"/>
      <c r="E45" s="712"/>
      <c r="F45" s="712"/>
      <c r="G45" s="712"/>
    </row>
    <row r="46" spans="2:7" x14ac:dyDescent="0.2">
      <c r="B46" s="617" t="s">
        <v>757</v>
      </c>
      <c r="C46" s="713" t="s">
        <v>754</v>
      </c>
      <c r="D46" s="713"/>
      <c r="E46" s="713" t="s">
        <v>755</v>
      </c>
      <c r="F46" s="713"/>
      <c r="G46" s="617" t="s">
        <v>753</v>
      </c>
    </row>
    <row r="47" spans="2:7" x14ac:dyDescent="0.2">
      <c r="B47" s="617" t="s">
        <v>751</v>
      </c>
      <c r="C47" s="617"/>
      <c r="D47" s="618"/>
      <c r="E47" s="617"/>
      <c r="F47" s="618"/>
      <c r="G47" s="617"/>
    </row>
    <row r="48" spans="2:7" x14ac:dyDescent="0.2">
      <c r="B48" s="617" t="s">
        <v>752</v>
      </c>
      <c r="C48" s="617"/>
      <c r="D48" s="618"/>
      <c r="E48" s="617"/>
      <c r="F48" s="618"/>
      <c r="G48" s="617"/>
    </row>
    <row r="49" spans="2:7" x14ac:dyDescent="0.2">
      <c r="B49" s="617" t="s">
        <v>753</v>
      </c>
      <c r="C49" s="617"/>
      <c r="D49" s="618"/>
      <c r="E49" s="617"/>
      <c r="F49" s="618"/>
      <c r="G49" s="617"/>
    </row>
  </sheetData>
  <mergeCells count="17">
    <mergeCell ref="C39:G39"/>
    <mergeCell ref="C40:D40"/>
    <mergeCell ref="E40:F40"/>
    <mergeCell ref="C45:G45"/>
    <mergeCell ref="C46:D46"/>
    <mergeCell ref="E46:F46"/>
    <mergeCell ref="B19:G21"/>
    <mergeCell ref="C34:D34"/>
    <mergeCell ref="E34:F34"/>
    <mergeCell ref="C33:G33"/>
    <mergeCell ref="B31:G31"/>
    <mergeCell ref="B30:G30"/>
    <mergeCell ref="A1:C1"/>
    <mergeCell ref="A2:C2"/>
    <mergeCell ref="B4:G6"/>
    <mergeCell ref="B7:G9"/>
    <mergeCell ref="B16:G18"/>
  </mergeCells>
  <pageMargins left="0.7" right="0.7" top="0.78740157499999996" bottom="0.78740157499999996" header="0.3" footer="0.3"/>
  <ignoredErrors>
    <ignoredError sqref="D37"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241"/>
  <dimension ref="A1:AD39"/>
  <sheetViews>
    <sheetView zoomScale="90" zoomScaleNormal="90" workbookViewId="0">
      <selection activeCell="AE53" sqref="AE53"/>
    </sheetView>
  </sheetViews>
  <sheetFormatPr baseColWidth="10" defaultColWidth="11" defaultRowHeight="12.75" x14ac:dyDescent="0.2"/>
  <cols>
    <col min="1" max="1" width="2.125" style="73" customWidth="1"/>
    <col min="2" max="2" width="11" style="73" customWidth="1"/>
    <col min="3" max="3" width="11" style="73"/>
    <col min="4" max="4" width="16.5" style="73" customWidth="1"/>
    <col min="5" max="6" width="11" style="73"/>
    <col min="7" max="7" width="15.75" style="73" customWidth="1"/>
    <col min="8" max="16384" width="11" style="73"/>
  </cols>
  <sheetData>
    <row r="1" spans="1:28" ht="18" x14ac:dyDescent="0.2">
      <c r="B1" s="772" t="s">
        <v>262</v>
      </c>
      <c r="C1" s="772"/>
      <c r="D1" s="772"/>
    </row>
    <row r="2" spans="1:28" ht="18" x14ac:dyDescent="0.2">
      <c r="B2" s="773" t="s">
        <v>263</v>
      </c>
      <c r="C2" s="773"/>
      <c r="D2" s="773"/>
    </row>
    <row r="3" spans="1:28" ht="18" x14ac:dyDescent="0.2">
      <c r="A3" s="144"/>
    </row>
    <row r="5" spans="1:28" ht="25.5" customHeight="1" thickBot="1" x14ac:dyDescent="0.25">
      <c r="A5" s="71"/>
      <c r="B5" s="69"/>
      <c r="C5" s="70"/>
      <c r="E5" s="72"/>
    </row>
    <row r="6" spans="1:28" s="206" customFormat="1" ht="25.5" x14ac:dyDescent="0.2">
      <c r="A6" s="205"/>
      <c r="B6" s="280" t="s">
        <v>97</v>
      </c>
      <c r="C6" s="281" t="s">
        <v>95</v>
      </c>
      <c r="D6" s="287" t="s">
        <v>226</v>
      </c>
      <c r="E6" s="280" t="s">
        <v>97</v>
      </c>
      <c r="F6" s="281" t="s">
        <v>95</v>
      </c>
      <c r="G6" s="288" t="s">
        <v>228</v>
      </c>
      <c r="H6" s="280" t="s">
        <v>97</v>
      </c>
      <c r="I6" s="282" t="s">
        <v>95</v>
      </c>
      <c r="J6" s="283" t="s">
        <v>96</v>
      </c>
      <c r="W6" s="280" t="s">
        <v>97</v>
      </c>
      <c r="X6" s="282" t="s">
        <v>95</v>
      </c>
      <c r="Y6" s="283" t="s">
        <v>96</v>
      </c>
    </row>
    <row r="7" spans="1:28" s="206" customFormat="1" ht="25.5" x14ac:dyDescent="0.2">
      <c r="A7" s="205"/>
      <c r="B7" s="284" t="s">
        <v>223</v>
      </c>
      <c r="C7" s="285" t="s">
        <v>224</v>
      </c>
      <c r="D7" s="207" t="s">
        <v>227</v>
      </c>
      <c r="E7" s="284" t="s">
        <v>223</v>
      </c>
      <c r="F7" s="285" t="s">
        <v>224</v>
      </c>
      <c r="G7" s="207" t="s">
        <v>229</v>
      </c>
      <c r="H7" s="284" t="s">
        <v>223</v>
      </c>
      <c r="I7" s="286" t="s">
        <v>224</v>
      </c>
      <c r="J7" s="285" t="s">
        <v>225</v>
      </c>
      <c r="W7" s="284" t="s">
        <v>223</v>
      </c>
      <c r="X7" s="286" t="s">
        <v>224</v>
      </c>
      <c r="Y7" s="285" t="s">
        <v>225</v>
      </c>
      <c r="Z7" s="562" t="s">
        <v>92</v>
      </c>
      <c r="AA7" s="562" t="s">
        <v>93</v>
      </c>
      <c r="AB7" s="562" t="s">
        <v>94</v>
      </c>
    </row>
    <row r="8" spans="1:28" x14ac:dyDescent="0.2">
      <c r="A8" s="71"/>
      <c r="B8" s="76">
        <v>1</v>
      </c>
      <c r="C8" s="77">
        <v>426</v>
      </c>
      <c r="D8" s="70"/>
      <c r="E8" s="76">
        <v>17</v>
      </c>
      <c r="F8" s="77">
        <v>4836</v>
      </c>
      <c r="H8" s="76">
        <v>17</v>
      </c>
      <c r="I8" s="74">
        <v>4836</v>
      </c>
      <c r="J8" s="100">
        <f>SUM($I$8:I8)/SUM($I$8:$I$27)</f>
        <v>0.31984126984126982</v>
      </c>
      <c r="W8" s="76">
        <v>17</v>
      </c>
      <c r="X8" s="74">
        <v>4836</v>
      </c>
      <c r="Y8" s="100">
        <f>SUM($X$8:X8)/SUM($X$8:$X$27)</f>
        <v>0.31984126984126982</v>
      </c>
      <c r="Z8" s="563">
        <f>Y8</f>
        <v>0.31984126984126982</v>
      </c>
      <c r="AA8" s="73" t="e">
        <v>#N/A</v>
      </c>
      <c r="AB8" s="73" t="e">
        <v>#N/A</v>
      </c>
    </row>
    <row r="9" spans="1:28" x14ac:dyDescent="0.2">
      <c r="A9" s="71"/>
      <c r="B9" s="76">
        <v>2</v>
      </c>
      <c r="C9" s="77">
        <v>72</v>
      </c>
      <c r="D9" s="70"/>
      <c r="E9" s="76">
        <v>20</v>
      </c>
      <c r="F9" s="77">
        <v>3245</v>
      </c>
      <c r="H9" s="76">
        <v>20</v>
      </c>
      <c r="I9" s="74">
        <v>3245</v>
      </c>
      <c r="J9" s="100">
        <f>SUM($I$8:I9)/SUM($I$8:$I$27)</f>
        <v>0.53445767195767191</v>
      </c>
      <c r="W9" s="76">
        <v>20</v>
      </c>
      <c r="X9" s="74">
        <v>3245</v>
      </c>
      <c r="Y9" s="100">
        <f>SUM($X$8:X9)/SUM($X$8:$X$27)</f>
        <v>0.53445767195767191</v>
      </c>
      <c r="Z9" s="563">
        <f t="shared" ref="Z9:Z11" si="0">Y9</f>
        <v>0.53445767195767191</v>
      </c>
      <c r="AA9" s="73" t="e">
        <v>#N/A</v>
      </c>
      <c r="AB9" s="73" t="e">
        <v>#N/A</v>
      </c>
    </row>
    <row r="10" spans="1:28" x14ac:dyDescent="0.2">
      <c r="A10" s="71"/>
      <c r="B10" s="76">
        <v>3</v>
      </c>
      <c r="C10" s="77">
        <v>1985</v>
      </c>
      <c r="D10" s="70"/>
      <c r="E10" s="76">
        <v>3</v>
      </c>
      <c r="F10" s="77">
        <v>1985</v>
      </c>
      <c r="H10" s="76">
        <v>3</v>
      </c>
      <c r="I10" s="74">
        <v>1985</v>
      </c>
      <c r="J10" s="100">
        <f>SUM($I$8:I10)/SUM($I$8:$I$27)</f>
        <v>0.66574074074074074</v>
      </c>
      <c r="W10" s="76">
        <v>3</v>
      </c>
      <c r="X10" s="74">
        <v>1985</v>
      </c>
      <c r="Y10" s="100">
        <f>SUM($X$8:X10)/SUM($X$8:$X$27)</f>
        <v>0.66574074074074074</v>
      </c>
      <c r="Z10" s="563">
        <f t="shared" si="0"/>
        <v>0.66574074074074074</v>
      </c>
      <c r="AA10" s="73" t="e">
        <v>#N/A</v>
      </c>
      <c r="AB10" s="73" t="e">
        <v>#N/A</v>
      </c>
    </row>
    <row r="11" spans="1:28" x14ac:dyDescent="0.2">
      <c r="A11" s="71"/>
      <c r="B11" s="76">
        <v>4</v>
      </c>
      <c r="C11" s="77">
        <v>2</v>
      </c>
      <c r="D11" s="70"/>
      <c r="E11" s="76">
        <v>5</v>
      </c>
      <c r="F11" s="77">
        <v>1406</v>
      </c>
      <c r="H11" s="76">
        <v>5</v>
      </c>
      <c r="I11" s="74">
        <v>1406</v>
      </c>
      <c r="J11" s="101">
        <f>SUM($I$8:I11)/SUM($I$8:$I$27)</f>
        <v>0.7587301587301587</v>
      </c>
      <c r="W11" s="76">
        <v>5</v>
      </c>
      <c r="X11" s="74">
        <v>1406</v>
      </c>
      <c r="Y11" s="101">
        <f>SUM($X$8:X11)/SUM($X$8:$X$27)</f>
        <v>0.7587301587301587</v>
      </c>
      <c r="Z11" s="563">
        <f t="shared" si="0"/>
        <v>0.7587301587301587</v>
      </c>
      <c r="AA11" s="563">
        <f t="shared" ref="AA11:AA15" si="1">Y11</f>
        <v>0.7587301587301587</v>
      </c>
      <c r="AB11" s="73" t="e">
        <v>#N/A</v>
      </c>
    </row>
    <row r="12" spans="1:28" x14ac:dyDescent="0.2">
      <c r="A12" s="71"/>
      <c r="B12" s="76">
        <v>5</v>
      </c>
      <c r="C12" s="77">
        <v>1406</v>
      </c>
      <c r="D12" s="70"/>
      <c r="E12" s="76">
        <v>19</v>
      </c>
      <c r="F12" s="77">
        <v>840</v>
      </c>
      <c r="H12" s="76">
        <v>19</v>
      </c>
      <c r="I12" s="74">
        <v>840</v>
      </c>
      <c r="J12" s="100">
        <f>SUM($I$8:I12)/SUM($I$8:$I$27)</f>
        <v>0.81428571428571428</v>
      </c>
      <c r="W12" s="76">
        <v>19</v>
      </c>
      <c r="X12" s="74">
        <v>840</v>
      </c>
      <c r="Y12" s="100">
        <f>SUM($X$8:X12)/SUM($X$8:$X$27)</f>
        <v>0.81428571428571428</v>
      </c>
      <c r="Z12" s="73" t="e">
        <v>#N/A</v>
      </c>
      <c r="AA12" s="563">
        <f t="shared" si="1"/>
        <v>0.81428571428571428</v>
      </c>
      <c r="AB12" s="73" t="e">
        <v>#N/A</v>
      </c>
    </row>
    <row r="13" spans="1:28" x14ac:dyDescent="0.2">
      <c r="A13" s="71"/>
      <c r="B13" s="76">
        <v>6</v>
      </c>
      <c r="C13" s="77">
        <v>300</v>
      </c>
      <c r="D13" s="70"/>
      <c r="E13" s="76">
        <v>7</v>
      </c>
      <c r="F13" s="77">
        <v>631</v>
      </c>
      <c r="H13" s="76">
        <v>7</v>
      </c>
      <c r="I13" s="74">
        <v>631</v>
      </c>
      <c r="J13" s="100">
        <f>SUM($I$8:I13)/SUM($I$8:$I$27)</f>
        <v>0.85601851851851851</v>
      </c>
      <c r="W13" s="76">
        <v>7</v>
      </c>
      <c r="X13" s="74">
        <v>631</v>
      </c>
      <c r="Y13" s="100">
        <f>SUM($X$8:X13)/SUM($X$8:$X$27)</f>
        <v>0.85601851851851851</v>
      </c>
      <c r="Z13" s="73" t="e">
        <v>#N/A</v>
      </c>
      <c r="AA13" s="563">
        <f t="shared" si="1"/>
        <v>0.85601851851851851</v>
      </c>
      <c r="AB13" s="73" t="e">
        <v>#N/A</v>
      </c>
    </row>
    <row r="14" spans="1:28" x14ac:dyDescent="0.2">
      <c r="A14" s="71"/>
      <c r="B14" s="76">
        <v>7</v>
      </c>
      <c r="C14" s="77">
        <v>631</v>
      </c>
      <c r="D14" s="70"/>
      <c r="E14" s="76">
        <v>1</v>
      </c>
      <c r="F14" s="77">
        <v>426</v>
      </c>
      <c r="H14" s="76">
        <v>1</v>
      </c>
      <c r="I14" s="74">
        <v>426</v>
      </c>
      <c r="J14" s="100">
        <f>SUM($I$8:I14)/SUM($I$8:$I$27)</f>
        <v>0.8841931216931217</v>
      </c>
      <c r="W14" s="76">
        <v>1</v>
      </c>
      <c r="X14" s="74">
        <v>426</v>
      </c>
      <c r="Y14" s="100">
        <f>SUM($X$8:X14)/SUM($X$8:$X$27)</f>
        <v>0.8841931216931217</v>
      </c>
      <c r="Z14" s="73" t="e">
        <v>#N/A</v>
      </c>
      <c r="AA14" s="563">
        <f t="shared" si="1"/>
        <v>0.8841931216931217</v>
      </c>
      <c r="AB14" s="73" t="e">
        <v>#N/A</v>
      </c>
    </row>
    <row r="15" spans="1:28" x14ac:dyDescent="0.2">
      <c r="A15" s="71"/>
      <c r="B15" s="76">
        <v>8</v>
      </c>
      <c r="C15" s="77">
        <v>1</v>
      </c>
      <c r="D15" s="70"/>
      <c r="E15" s="76">
        <v>9</v>
      </c>
      <c r="F15" s="77">
        <v>385</v>
      </c>
      <c r="H15" s="76">
        <v>9</v>
      </c>
      <c r="I15" s="74">
        <v>385</v>
      </c>
      <c r="J15" s="101">
        <f>SUM($I$8:I15)/SUM($I$8:$I$27)</f>
        <v>0.90965608465608461</v>
      </c>
      <c r="W15" s="76">
        <v>9</v>
      </c>
      <c r="X15" s="74">
        <v>385</v>
      </c>
      <c r="Y15" s="101">
        <f>SUM($X$8:X15)/SUM($X$8:$X$27)</f>
        <v>0.90965608465608461</v>
      </c>
      <c r="Z15" s="73" t="e">
        <v>#N/A</v>
      </c>
      <c r="AA15" s="563">
        <f t="shared" si="1"/>
        <v>0.90965608465608461</v>
      </c>
      <c r="AB15" s="563">
        <f t="shared" ref="AB15:AB27" si="2">Y15</f>
        <v>0.90965608465608461</v>
      </c>
    </row>
    <row r="16" spans="1:28" x14ac:dyDescent="0.2">
      <c r="A16" s="71"/>
      <c r="B16" s="76">
        <v>9</v>
      </c>
      <c r="C16" s="77">
        <v>385</v>
      </c>
      <c r="D16" s="70"/>
      <c r="E16" s="76">
        <v>6</v>
      </c>
      <c r="F16" s="77">
        <v>300</v>
      </c>
      <c r="H16" s="76">
        <v>6</v>
      </c>
      <c r="I16" s="74">
        <v>300</v>
      </c>
      <c r="J16" s="100">
        <f>SUM($I$8:I16)/SUM($I$8:$I$27)</f>
        <v>0.92949735449735449</v>
      </c>
      <c r="W16" s="76">
        <v>6</v>
      </c>
      <c r="X16" s="74">
        <v>300</v>
      </c>
      <c r="Y16" s="100">
        <f>SUM($X$8:X16)/SUM($X$8:$X$27)</f>
        <v>0.92949735449735449</v>
      </c>
      <c r="Z16" s="73" t="e">
        <v>#N/A</v>
      </c>
      <c r="AA16" s="73" t="e">
        <v>#N/A</v>
      </c>
      <c r="AB16" s="563">
        <f t="shared" si="2"/>
        <v>0.92949735449735449</v>
      </c>
    </row>
    <row r="17" spans="1:30" x14ac:dyDescent="0.2">
      <c r="A17" s="71"/>
      <c r="B17" s="76">
        <v>10</v>
      </c>
      <c r="C17" s="77">
        <v>300</v>
      </c>
      <c r="D17" s="70"/>
      <c r="E17" s="76">
        <v>10</v>
      </c>
      <c r="F17" s="77">
        <v>300</v>
      </c>
      <c r="H17" s="76">
        <v>10</v>
      </c>
      <c r="I17" s="74">
        <v>300</v>
      </c>
      <c r="J17" s="100">
        <f>SUM($I$8:I17)/SUM($I$8:$I$27)</f>
        <v>0.94933862433862437</v>
      </c>
      <c r="W17" s="76">
        <v>10</v>
      </c>
      <c r="X17" s="74">
        <v>300</v>
      </c>
      <c r="Y17" s="100">
        <f>SUM($X$8:X17)/SUM($X$8:$X$27)</f>
        <v>0.94933862433862437</v>
      </c>
      <c r="Z17" s="73" t="e">
        <v>#N/A</v>
      </c>
      <c r="AA17" s="73" t="e">
        <v>#N/A</v>
      </c>
      <c r="AB17" s="563">
        <f t="shared" si="2"/>
        <v>0.94933862433862437</v>
      </c>
    </row>
    <row r="18" spans="1:30" x14ac:dyDescent="0.2">
      <c r="A18" s="71"/>
      <c r="B18" s="76">
        <v>11</v>
      </c>
      <c r="C18" s="77">
        <v>176</v>
      </c>
      <c r="D18" s="70"/>
      <c r="E18" s="76">
        <v>18</v>
      </c>
      <c r="F18" s="77">
        <v>186</v>
      </c>
      <c r="H18" s="76">
        <v>18</v>
      </c>
      <c r="I18" s="74">
        <v>186</v>
      </c>
      <c r="J18" s="100">
        <f>SUM($I$8:I18)/SUM($I$8:$I$27)</f>
        <v>0.96164021164021163</v>
      </c>
      <c r="W18" s="76">
        <v>18</v>
      </c>
      <c r="X18" s="74">
        <v>186</v>
      </c>
      <c r="Y18" s="100">
        <f>SUM($X$8:X18)/SUM($X$8:$X$27)</f>
        <v>0.96164021164021163</v>
      </c>
      <c r="Z18" s="73" t="e">
        <v>#N/A</v>
      </c>
      <c r="AA18" s="73" t="e">
        <v>#N/A</v>
      </c>
      <c r="AB18" s="563">
        <f t="shared" si="2"/>
        <v>0.96164021164021163</v>
      </c>
    </row>
    <row r="19" spans="1:30" x14ac:dyDescent="0.2">
      <c r="A19" s="71"/>
      <c r="B19" s="76">
        <v>12</v>
      </c>
      <c r="C19" s="77">
        <v>4</v>
      </c>
      <c r="D19" s="70"/>
      <c r="E19" s="76">
        <v>11</v>
      </c>
      <c r="F19" s="77">
        <v>176</v>
      </c>
      <c r="H19" s="76">
        <v>11</v>
      </c>
      <c r="I19" s="74">
        <v>176</v>
      </c>
      <c r="J19" s="100">
        <f>SUM($I$8:I19)/SUM($I$8:$I$27)</f>
        <v>0.9732804232804233</v>
      </c>
      <c r="W19" s="76">
        <v>11</v>
      </c>
      <c r="X19" s="74">
        <v>176</v>
      </c>
      <c r="Y19" s="100">
        <f>SUM($X$8:X19)/SUM($X$8:$X$27)</f>
        <v>0.9732804232804233</v>
      </c>
      <c r="Z19" s="73" t="e">
        <v>#N/A</v>
      </c>
      <c r="AA19" s="73" t="e">
        <v>#N/A</v>
      </c>
      <c r="AB19" s="563">
        <f t="shared" si="2"/>
        <v>0.9732804232804233</v>
      </c>
    </row>
    <row r="20" spans="1:30" x14ac:dyDescent="0.2">
      <c r="A20" s="71"/>
      <c r="B20" s="76">
        <v>13</v>
      </c>
      <c r="C20" s="77">
        <v>130</v>
      </c>
      <c r="D20" s="70"/>
      <c r="E20" s="76">
        <v>13</v>
      </c>
      <c r="F20" s="77">
        <v>130</v>
      </c>
      <c r="H20" s="76">
        <v>13</v>
      </c>
      <c r="I20" s="74">
        <v>130</v>
      </c>
      <c r="J20" s="100">
        <f>SUM($I$8:I20)/SUM($I$8:$I$27)</f>
        <v>0.98187830687830691</v>
      </c>
      <c r="W20" s="76">
        <v>13</v>
      </c>
      <c r="X20" s="74">
        <v>130</v>
      </c>
      <c r="Y20" s="100">
        <f>SUM($X$8:X20)/SUM($X$8:$X$27)</f>
        <v>0.98187830687830691</v>
      </c>
      <c r="Z20" s="73" t="e">
        <v>#N/A</v>
      </c>
      <c r="AA20" s="73" t="e">
        <v>#N/A</v>
      </c>
      <c r="AB20" s="563">
        <f t="shared" si="2"/>
        <v>0.98187830687830691</v>
      </c>
    </row>
    <row r="21" spans="1:30" x14ac:dyDescent="0.2">
      <c r="A21" s="71"/>
      <c r="B21" s="76">
        <v>14</v>
      </c>
      <c r="C21" s="77">
        <v>65</v>
      </c>
      <c r="D21" s="70"/>
      <c r="E21" s="76">
        <v>15</v>
      </c>
      <c r="F21" s="77">
        <v>80</v>
      </c>
      <c r="H21" s="76">
        <v>15</v>
      </c>
      <c r="I21" s="74">
        <v>80</v>
      </c>
      <c r="J21" s="100">
        <f>SUM($I$8:I21)/SUM($I$8:$I$27)</f>
        <v>0.98716931216931214</v>
      </c>
      <c r="W21" s="76">
        <v>15</v>
      </c>
      <c r="X21" s="74">
        <v>80</v>
      </c>
      <c r="Y21" s="100">
        <f>SUM($X$8:X21)/SUM($X$8:$X$27)</f>
        <v>0.98716931216931214</v>
      </c>
      <c r="Z21" s="73" t="e">
        <v>#N/A</v>
      </c>
      <c r="AA21" s="73" t="e">
        <v>#N/A</v>
      </c>
      <c r="AB21" s="563">
        <f t="shared" si="2"/>
        <v>0.98716931216931214</v>
      </c>
    </row>
    <row r="22" spans="1:30" x14ac:dyDescent="0.2">
      <c r="A22" s="71"/>
      <c r="B22" s="76">
        <v>15</v>
      </c>
      <c r="C22" s="77">
        <v>80</v>
      </c>
      <c r="D22" s="70"/>
      <c r="E22" s="76">
        <v>2</v>
      </c>
      <c r="F22" s="77">
        <v>72</v>
      </c>
      <c r="H22" s="76">
        <v>2</v>
      </c>
      <c r="I22" s="74">
        <v>72</v>
      </c>
      <c r="J22" s="100">
        <f>SUM($I$8:I22)/SUM($I$8:$I$27)</f>
        <v>0.99193121693121689</v>
      </c>
      <c r="W22" s="76">
        <v>2</v>
      </c>
      <c r="X22" s="74">
        <v>72</v>
      </c>
      <c r="Y22" s="100">
        <f>SUM($X$8:X22)/SUM($X$8:$X$27)</f>
        <v>0.99193121693121689</v>
      </c>
      <c r="Z22" s="73" t="e">
        <v>#N/A</v>
      </c>
      <c r="AA22" s="73" t="e">
        <v>#N/A</v>
      </c>
      <c r="AB22" s="563">
        <f t="shared" si="2"/>
        <v>0.99193121693121689</v>
      </c>
    </row>
    <row r="23" spans="1:30" x14ac:dyDescent="0.2">
      <c r="A23" s="71"/>
      <c r="B23" s="76">
        <v>16</v>
      </c>
      <c r="C23" s="77">
        <v>50</v>
      </c>
      <c r="D23" s="70"/>
      <c r="E23" s="76">
        <v>14</v>
      </c>
      <c r="F23" s="77">
        <v>65</v>
      </c>
      <c r="H23" s="76">
        <v>14</v>
      </c>
      <c r="I23" s="74">
        <v>65</v>
      </c>
      <c r="J23" s="100">
        <f>SUM($I$8:I23)/SUM($I$8:$I$27)</f>
        <v>0.99623015873015874</v>
      </c>
      <c r="W23" s="76">
        <v>14</v>
      </c>
      <c r="X23" s="74">
        <v>65</v>
      </c>
      <c r="Y23" s="100">
        <f>SUM($X$8:X23)/SUM($X$8:$X$27)</f>
        <v>0.99623015873015874</v>
      </c>
      <c r="Z23" s="73" t="e">
        <v>#N/A</v>
      </c>
      <c r="AA23" s="73" t="e">
        <v>#N/A</v>
      </c>
      <c r="AB23" s="563">
        <f t="shared" si="2"/>
        <v>0.99623015873015874</v>
      </c>
    </row>
    <row r="24" spans="1:30" x14ac:dyDescent="0.2">
      <c r="A24" s="71"/>
      <c r="B24" s="76">
        <v>17</v>
      </c>
      <c r="C24" s="77">
        <v>4836</v>
      </c>
      <c r="D24" s="70"/>
      <c r="E24" s="76">
        <v>16</v>
      </c>
      <c r="F24" s="77">
        <v>50</v>
      </c>
      <c r="H24" s="76">
        <v>16</v>
      </c>
      <c r="I24" s="74">
        <v>50</v>
      </c>
      <c r="J24" s="100">
        <f>SUM($I$8:I24)/SUM($I$8:$I$27)</f>
        <v>0.999537037037037</v>
      </c>
      <c r="W24" s="76">
        <v>16</v>
      </c>
      <c r="X24" s="74">
        <v>50</v>
      </c>
      <c r="Y24" s="100">
        <f>SUM($X$8:X24)/SUM($X$8:$X$27)</f>
        <v>0.999537037037037</v>
      </c>
      <c r="Z24" s="73" t="e">
        <v>#N/A</v>
      </c>
      <c r="AA24" s="73" t="e">
        <v>#N/A</v>
      </c>
      <c r="AB24" s="563">
        <f t="shared" si="2"/>
        <v>0.999537037037037</v>
      </c>
    </row>
    <row r="25" spans="1:30" x14ac:dyDescent="0.2">
      <c r="A25" s="71"/>
      <c r="B25" s="76">
        <v>18</v>
      </c>
      <c r="C25" s="77">
        <v>186</v>
      </c>
      <c r="D25" s="70"/>
      <c r="E25" s="76">
        <v>12</v>
      </c>
      <c r="F25" s="77">
        <v>4</v>
      </c>
      <c r="H25" s="76">
        <v>12</v>
      </c>
      <c r="I25" s="74">
        <v>4</v>
      </c>
      <c r="J25" s="100">
        <f>SUM($I$8:I25)/SUM($I$8:$I$27)</f>
        <v>0.9998015873015873</v>
      </c>
      <c r="W25" s="76">
        <v>12</v>
      </c>
      <c r="X25" s="74">
        <v>4</v>
      </c>
      <c r="Y25" s="100">
        <f>SUM($X$8:X25)/SUM($X$8:$X$27)</f>
        <v>0.9998015873015873</v>
      </c>
      <c r="Z25" s="73" t="e">
        <v>#N/A</v>
      </c>
      <c r="AA25" s="73" t="e">
        <v>#N/A</v>
      </c>
      <c r="AB25" s="563">
        <f t="shared" si="2"/>
        <v>0.9998015873015873</v>
      </c>
    </row>
    <row r="26" spans="1:30" x14ac:dyDescent="0.2">
      <c r="A26" s="71"/>
      <c r="B26" s="76">
        <v>19</v>
      </c>
      <c r="C26" s="77">
        <v>840</v>
      </c>
      <c r="D26" s="70"/>
      <c r="E26" s="76">
        <v>4</v>
      </c>
      <c r="F26" s="77">
        <v>2</v>
      </c>
      <c r="H26" s="76">
        <v>4</v>
      </c>
      <c r="I26" s="74">
        <v>2</v>
      </c>
      <c r="J26" s="100">
        <f>SUM($I$8:I26)/SUM($I$8:$I$27)</f>
        <v>0.9999338624338624</v>
      </c>
      <c r="W26" s="76">
        <v>4</v>
      </c>
      <c r="X26" s="74">
        <v>2</v>
      </c>
      <c r="Y26" s="100">
        <f>SUM($X$8:X26)/SUM($X$8:$X$27)</f>
        <v>0.9999338624338624</v>
      </c>
      <c r="Z26" s="73" t="e">
        <v>#N/A</v>
      </c>
      <c r="AA26" s="73" t="e">
        <v>#N/A</v>
      </c>
      <c r="AB26" s="563">
        <f t="shared" si="2"/>
        <v>0.9999338624338624</v>
      </c>
    </row>
    <row r="27" spans="1:30" ht="13.5" thickBot="1" x14ac:dyDescent="0.25">
      <c r="A27" s="71"/>
      <c r="B27" s="78">
        <v>20</v>
      </c>
      <c r="C27" s="79">
        <v>3245</v>
      </c>
      <c r="D27" s="70"/>
      <c r="E27" s="78">
        <v>8</v>
      </c>
      <c r="F27" s="79">
        <v>1</v>
      </c>
      <c r="H27" s="78">
        <v>8</v>
      </c>
      <c r="I27" s="80">
        <v>1</v>
      </c>
      <c r="J27" s="102">
        <f>SUM($I$8:I27)/SUM($I$8:$I$27)</f>
        <v>1</v>
      </c>
      <c r="W27" s="78">
        <v>8</v>
      </c>
      <c r="X27" s="80">
        <v>1</v>
      </c>
      <c r="Y27" s="102">
        <f>SUM($X$8:X27)/SUM($X$8:$X$27)</f>
        <v>1</v>
      </c>
      <c r="Z27" s="73" t="e">
        <v>#N/A</v>
      </c>
      <c r="AA27" s="73" t="e">
        <v>#N/A</v>
      </c>
      <c r="AB27" s="563">
        <f t="shared" si="2"/>
        <v>1</v>
      </c>
    </row>
    <row r="28" spans="1:30" x14ac:dyDescent="0.2">
      <c r="A28" s="71"/>
      <c r="B28" s="69"/>
      <c r="C28" s="71"/>
      <c r="D28" s="71"/>
      <c r="I28" s="75"/>
    </row>
    <row r="29" spans="1:30" x14ac:dyDescent="0.2">
      <c r="W29" s="103" t="s">
        <v>595</v>
      </c>
      <c r="AD29" s="103" t="s">
        <v>596</v>
      </c>
    </row>
    <row r="31" spans="1:30" ht="15" x14ac:dyDescent="0.25">
      <c r="H31" s="6" t="s">
        <v>98</v>
      </c>
      <c r="I31" s="94"/>
      <c r="J31" s="94"/>
      <c r="N31" s="473" t="s">
        <v>381</v>
      </c>
      <c r="O31" s="701" t="s">
        <v>382</v>
      </c>
      <c r="P31" s="787"/>
      <c r="Q31" s="787"/>
      <c r="R31" s="787"/>
      <c r="S31" s="787"/>
    </row>
    <row r="32" spans="1:30" ht="14.25" x14ac:dyDescent="0.2">
      <c r="H32" s="94"/>
      <c r="I32" s="94" t="s">
        <v>286</v>
      </c>
      <c r="J32" s="94"/>
      <c r="N32" s="469"/>
      <c r="O32" s="30"/>
      <c r="P32" s="30"/>
      <c r="Q32" s="30"/>
      <c r="R32" s="30"/>
      <c r="S32" s="30"/>
    </row>
    <row r="33" spans="8:19" ht="14.25" x14ac:dyDescent="0.2">
      <c r="H33" s="94"/>
      <c r="I33" s="94" t="s">
        <v>287</v>
      </c>
      <c r="J33" s="94"/>
    </row>
    <row r="34" spans="8:19" ht="14.25" x14ac:dyDescent="0.2">
      <c r="H34" s="94"/>
      <c r="I34" s="94" t="s">
        <v>140</v>
      </c>
      <c r="J34" s="94"/>
    </row>
    <row r="35" spans="8:19" ht="14.25" x14ac:dyDescent="0.2">
      <c r="H35" s="94"/>
      <c r="I35" s="94"/>
      <c r="J35" s="94"/>
    </row>
    <row r="36" spans="8:19" ht="15" x14ac:dyDescent="0.25">
      <c r="H36" s="107" t="s">
        <v>230</v>
      </c>
      <c r="I36" s="94"/>
      <c r="J36" s="94"/>
      <c r="N36" s="438" t="s">
        <v>383</v>
      </c>
      <c r="O36" s="710" t="s">
        <v>541</v>
      </c>
      <c r="P36" s="710"/>
      <c r="Q36" s="710"/>
      <c r="R36" s="710"/>
      <c r="S36" s="710"/>
    </row>
    <row r="37" spans="8:19" ht="14.25" x14ac:dyDescent="0.2">
      <c r="H37" s="94"/>
      <c r="I37" s="132" t="s">
        <v>231</v>
      </c>
      <c r="J37" s="94"/>
    </row>
    <row r="38" spans="8:19" ht="14.25" x14ac:dyDescent="0.2">
      <c r="H38" s="94"/>
      <c r="I38" s="132" t="s">
        <v>288</v>
      </c>
      <c r="J38" s="94"/>
    </row>
    <row r="39" spans="8:19" ht="14.25" x14ac:dyDescent="0.2">
      <c r="H39" s="94"/>
      <c r="I39" s="132" t="s">
        <v>232</v>
      </c>
      <c r="J39" s="94"/>
    </row>
  </sheetData>
  <mergeCells count="4">
    <mergeCell ref="B1:D1"/>
    <mergeCell ref="B2:D2"/>
    <mergeCell ref="O31:S31"/>
    <mergeCell ref="O36:S36"/>
  </mergeCells>
  <phoneticPr fontId="4" type="noConversion"/>
  <pageMargins left="0.78740157499999996" right="0.78740157499999996" top="0.984251969" bottom="0.984251969" header="0.4921259845" footer="0.492125984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1"/>
  <dimension ref="A1:AC39"/>
  <sheetViews>
    <sheetView zoomScale="70" zoomScaleNormal="70" workbookViewId="0">
      <selection activeCell="E7" sqref="E7"/>
    </sheetView>
  </sheetViews>
  <sheetFormatPr baseColWidth="10" defaultColWidth="11" defaultRowHeight="12.75" x14ac:dyDescent="0.2"/>
  <cols>
    <col min="1" max="1" width="2.125" style="73" customWidth="1"/>
    <col min="2" max="2" width="11" style="73"/>
    <col min="3" max="3" width="15.875" style="73" customWidth="1"/>
    <col min="4" max="15" width="11" style="73"/>
    <col min="16" max="16" width="13.5" style="73" bestFit="1" customWidth="1"/>
    <col min="17" max="17" width="11" style="73"/>
    <col min="18" max="18" width="21.125" style="73" customWidth="1"/>
    <col min="19" max="16384" width="11" style="73"/>
  </cols>
  <sheetData>
    <row r="1" spans="1:29" ht="18" x14ac:dyDescent="0.2">
      <c r="B1" s="772" t="s">
        <v>262</v>
      </c>
      <c r="C1" s="772"/>
      <c r="D1" s="772"/>
    </row>
    <row r="2" spans="1:29" ht="18" x14ac:dyDescent="0.2">
      <c r="B2" s="773" t="s">
        <v>263</v>
      </c>
      <c r="C2" s="773"/>
      <c r="D2" s="773"/>
    </row>
    <row r="3" spans="1:29" ht="18" x14ac:dyDescent="0.2">
      <c r="A3" s="144"/>
    </row>
    <row r="4" spans="1:29" ht="15" x14ac:dyDescent="0.25">
      <c r="B4" s="776" t="s">
        <v>377</v>
      </c>
      <c r="C4" s="776"/>
      <c r="D4" s="776"/>
      <c r="E4" s="776"/>
      <c r="F4" s="776"/>
      <c r="G4" s="776"/>
      <c r="Q4" s="332" t="s">
        <v>276</v>
      </c>
    </row>
    <row r="5" spans="1:29" ht="25.5" customHeight="1" thickBot="1" x14ac:dyDescent="0.25">
      <c r="A5" s="71"/>
    </row>
    <row r="6" spans="1:29" s="206" customFormat="1" ht="25.5" x14ac:dyDescent="0.2">
      <c r="A6" s="205"/>
      <c r="B6" s="367" t="s">
        <v>319</v>
      </c>
      <c r="C6" s="368" t="s">
        <v>36</v>
      </c>
      <c r="D6" s="369" t="s">
        <v>321</v>
      </c>
      <c r="Q6" s="458"/>
      <c r="R6" s="458"/>
      <c r="S6" s="458"/>
      <c r="T6" s="458"/>
      <c r="U6" s="458"/>
      <c r="V6" s="458"/>
      <c r="W6" s="458"/>
      <c r="X6" s="458"/>
      <c r="Y6" s="458"/>
      <c r="Z6" s="458"/>
      <c r="AA6" s="458"/>
      <c r="AB6" s="458"/>
      <c r="AC6" s="458"/>
    </row>
    <row r="7" spans="1:29" s="206" customFormat="1" ht="38.25" x14ac:dyDescent="0.2">
      <c r="A7" s="205"/>
      <c r="B7" s="377" t="s">
        <v>320</v>
      </c>
      <c r="C7" s="378" t="s">
        <v>146</v>
      </c>
      <c r="D7" s="379" t="s">
        <v>322</v>
      </c>
      <c r="Q7" s="458"/>
      <c r="R7" s="458"/>
      <c r="S7" s="458"/>
      <c r="T7" s="458"/>
      <c r="U7" s="458"/>
      <c r="V7" s="458"/>
      <c r="W7" s="458"/>
      <c r="X7" s="458"/>
      <c r="Y7" s="458"/>
      <c r="Z7" s="458"/>
      <c r="AA7" s="458"/>
      <c r="AB7" s="458"/>
      <c r="AC7" s="458"/>
    </row>
    <row r="8" spans="1:29" x14ac:dyDescent="0.2">
      <c r="A8" s="71"/>
      <c r="B8" s="370" t="s">
        <v>92</v>
      </c>
      <c r="C8" s="371">
        <v>82794</v>
      </c>
      <c r="D8" s="372"/>
      <c r="P8" s="75"/>
      <c r="Q8" s="459"/>
      <c r="R8" s="460"/>
      <c r="S8" s="459"/>
      <c r="T8" s="459"/>
      <c r="U8" s="459"/>
      <c r="V8" s="459"/>
      <c r="W8" s="459"/>
      <c r="X8" s="459"/>
      <c r="Y8" s="459"/>
      <c r="Z8" s="459"/>
      <c r="AA8" s="459"/>
      <c r="AB8" s="459"/>
      <c r="AC8" s="459"/>
    </row>
    <row r="9" spans="1:29" x14ac:dyDescent="0.2">
      <c r="A9" s="71"/>
      <c r="B9" s="370" t="s">
        <v>93</v>
      </c>
      <c r="C9" s="371">
        <v>2208</v>
      </c>
      <c r="D9" s="372"/>
      <c r="P9" s="75"/>
      <c r="Q9" s="459"/>
      <c r="R9" s="460"/>
      <c r="S9" s="459"/>
      <c r="T9" s="459"/>
      <c r="U9" s="459"/>
      <c r="V9" s="459"/>
      <c r="W9" s="459"/>
      <c r="X9" s="459"/>
      <c r="Y9" s="459"/>
      <c r="Z9" s="459"/>
      <c r="AA9" s="459"/>
      <c r="AB9" s="459"/>
      <c r="AC9" s="459"/>
    </row>
    <row r="10" spans="1:29" x14ac:dyDescent="0.2">
      <c r="A10" s="71"/>
      <c r="B10" s="370" t="s">
        <v>94</v>
      </c>
      <c r="C10" s="371">
        <v>1196425</v>
      </c>
      <c r="D10" s="372"/>
      <c r="P10" s="75"/>
      <c r="Q10" s="459"/>
      <c r="R10" s="460"/>
      <c r="S10" s="459"/>
      <c r="T10" s="459"/>
      <c r="U10" s="459"/>
      <c r="V10" s="459"/>
      <c r="W10" s="459"/>
      <c r="X10" s="459"/>
      <c r="Y10" s="459"/>
      <c r="Z10" s="459"/>
      <c r="AA10" s="459"/>
      <c r="AB10" s="459"/>
      <c r="AC10" s="459"/>
    </row>
    <row r="11" spans="1:29" x14ac:dyDescent="0.2">
      <c r="A11" s="71"/>
      <c r="B11" s="370" t="s">
        <v>323</v>
      </c>
      <c r="C11" s="371">
        <v>722</v>
      </c>
      <c r="D11" s="372"/>
      <c r="P11" s="75"/>
      <c r="Q11" s="459"/>
      <c r="R11" s="460"/>
      <c r="S11" s="459"/>
      <c r="T11" s="459"/>
      <c r="U11" s="459"/>
      <c r="V11" s="459"/>
      <c r="W11" s="459"/>
      <c r="X11" s="459"/>
      <c r="Y11" s="459"/>
      <c r="Z11" s="459"/>
      <c r="AA11" s="459"/>
      <c r="AB11" s="459"/>
      <c r="AC11" s="459"/>
    </row>
    <row r="12" spans="1:29" x14ac:dyDescent="0.2">
      <c r="A12" s="71"/>
      <c r="B12" s="370" t="s">
        <v>324</v>
      </c>
      <c r="C12" s="371">
        <v>763820</v>
      </c>
      <c r="D12" s="372"/>
      <c r="P12" s="75"/>
      <c r="Q12" s="459"/>
      <c r="R12" s="460"/>
      <c r="S12" s="459"/>
      <c r="T12" s="459"/>
      <c r="U12" s="459"/>
      <c r="V12" s="459"/>
      <c r="W12" s="459"/>
      <c r="X12" s="459"/>
      <c r="Y12" s="459"/>
      <c r="Z12" s="459"/>
      <c r="AA12" s="459"/>
      <c r="AB12" s="459"/>
      <c r="AC12" s="459"/>
    </row>
    <row r="13" spans="1:29" x14ac:dyDescent="0.2">
      <c r="A13" s="71"/>
      <c r="B13" s="370" t="s">
        <v>325</v>
      </c>
      <c r="C13" s="371">
        <v>31700</v>
      </c>
      <c r="D13" s="372"/>
      <c r="P13" s="75"/>
      <c r="Q13" s="459"/>
      <c r="R13" s="460"/>
      <c r="S13" s="459"/>
      <c r="T13" s="459"/>
      <c r="U13" s="459"/>
      <c r="V13" s="459"/>
      <c r="W13" s="459"/>
      <c r="X13" s="459"/>
      <c r="Y13" s="459"/>
      <c r="Z13" s="459"/>
      <c r="AA13" s="459"/>
      <c r="AB13" s="459"/>
      <c r="AC13" s="459"/>
    </row>
    <row r="14" spans="1:29" x14ac:dyDescent="0.2">
      <c r="A14" s="71"/>
      <c r="B14" s="370" t="s">
        <v>326</v>
      </c>
      <c r="C14" s="371">
        <v>158764</v>
      </c>
      <c r="D14" s="372"/>
      <c r="P14" s="75"/>
      <c r="Q14" s="459"/>
      <c r="R14" s="460"/>
      <c r="S14" s="459"/>
      <c r="T14" s="459"/>
      <c r="U14" s="459"/>
      <c r="V14" s="459"/>
      <c r="W14" s="459"/>
      <c r="X14" s="459"/>
      <c r="Y14" s="459"/>
      <c r="Z14" s="459"/>
      <c r="AA14" s="459"/>
      <c r="AB14" s="459"/>
      <c r="AC14" s="459"/>
    </row>
    <row r="15" spans="1:29" x14ac:dyDescent="0.2">
      <c r="A15" s="71"/>
      <c r="B15" s="370" t="s">
        <v>327</v>
      </c>
      <c r="C15" s="376">
        <v>699</v>
      </c>
      <c r="D15" s="372"/>
      <c r="P15" s="75"/>
      <c r="Q15" s="459"/>
      <c r="R15" s="460"/>
      <c r="S15" s="459"/>
      <c r="T15" s="459"/>
      <c r="U15" s="459"/>
      <c r="V15" s="459"/>
      <c r="W15" s="459"/>
      <c r="X15" s="459"/>
      <c r="Y15" s="459"/>
      <c r="Z15" s="459"/>
      <c r="AA15" s="459"/>
      <c r="AB15" s="459"/>
      <c r="AC15" s="459"/>
    </row>
    <row r="16" spans="1:29" x14ac:dyDescent="0.2">
      <c r="A16" s="71"/>
      <c r="B16" s="370" t="s">
        <v>328</v>
      </c>
      <c r="C16" s="371">
        <v>62835</v>
      </c>
      <c r="D16" s="372"/>
      <c r="P16" s="75"/>
      <c r="Q16" s="459"/>
      <c r="R16" s="460"/>
      <c r="S16" s="459"/>
      <c r="T16" s="459"/>
      <c r="U16" s="459"/>
      <c r="V16" s="459"/>
      <c r="W16" s="459"/>
      <c r="X16" s="459"/>
      <c r="Y16" s="459"/>
      <c r="Z16" s="459"/>
      <c r="AA16" s="459"/>
      <c r="AB16" s="459"/>
      <c r="AC16" s="459"/>
    </row>
    <row r="17" spans="1:29" x14ac:dyDescent="0.2">
      <c r="A17" s="71"/>
      <c r="B17" s="370" t="s">
        <v>329</v>
      </c>
      <c r="C17" s="371">
        <v>19900</v>
      </c>
      <c r="D17" s="372"/>
      <c r="P17" s="75"/>
      <c r="Q17" s="459"/>
      <c r="R17" s="460"/>
      <c r="S17" s="459"/>
      <c r="T17" s="459"/>
      <c r="U17" s="459"/>
      <c r="V17" s="459"/>
      <c r="W17" s="459"/>
      <c r="X17" s="459"/>
      <c r="Y17" s="459"/>
      <c r="Z17" s="459"/>
      <c r="AA17" s="459"/>
      <c r="AB17" s="459"/>
      <c r="AC17" s="459"/>
    </row>
    <row r="18" spans="1:29" x14ac:dyDescent="0.2">
      <c r="A18" s="71"/>
      <c r="B18" s="370" t="s">
        <v>330</v>
      </c>
      <c r="C18" s="371">
        <v>7280</v>
      </c>
      <c r="D18" s="372"/>
      <c r="P18" s="75"/>
      <c r="Q18" s="459"/>
      <c r="R18" s="460"/>
      <c r="S18" s="459"/>
      <c r="T18" s="459"/>
      <c r="U18" s="459"/>
      <c r="V18" s="459"/>
      <c r="W18" s="459"/>
      <c r="X18" s="459"/>
      <c r="Y18" s="459"/>
      <c r="Z18" s="459"/>
      <c r="AA18" s="459"/>
      <c r="AB18" s="459"/>
      <c r="AC18" s="459"/>
    </row>
    <row r="19" spans="1:29" x14ac:dyDescent="0.2">
      <c r="A19" s="71"/>
      <c r="B19" s="370" t="s">
        <v>331</v>
      </c>
      <c r="C19" s="371">
        <v>780</v>
      </c>
      <c r="D19" s="372"/>
      <c r="P19" s="75"/>
      <c r="Q19" s="459"/>
      <c r="R19" s="460"/>
      <c r="S19" s="459"/>
      <c r="T19" s="459"/>
      <c r="U19" s="459"/>
      <c r="V19" s="459"/>
      <c r="W19" s="459"/>
      <c r="X19" s="459"/>
      <c r="Y19" s="459"/>
      <c r="Z19" s="459"/>
      <c r="AA19" s="459"/>
      <c r="AB19" s="459"/>
      <c r="AC19" s="459"/>
    </row>
    <row r="20" spans="1:29" x14ac:dyDescent="0.2">
      <c r="A20" s="71"/>
      <c r="B20" s="370" t="s">
        <v>332</v>
      </c>
      <c r="C20" s="371">
        <v>5000</v>
      </c>
      <c r="D20" s="372"/>
      <c r="P20" s="75"/>
      <c r="Q20" s="459"/>
      <c r="R20" s="460"/>
      <c r="S20" s="459"/>
      <c r="T20" s="459"/>
      <c r="U20" s="459"/>
      <c r="V20" s="459"/>
      <c r="W20" s="459"/>
      <c r="X20" s="459"/>
      <c r="Y20" s="459"/>
      <c r="Z20" s="459"/>
      <c r="AA20" s="459"/>
      <c r="AB20" s="459"/>
      <c r="AC20" s="459"/>
    </row>
    <row r="21" spans="1:29" x14ac:dyDescent="0.2">
      <c r="A21" s="71"/>
      <c r="B21" s="370" t="s">
        <v>333</v>
      </c>
      <c r="C21" s="371">
        <v>1035</v>
      </c>
      <c r="D21" s="372"/>
      <c r="P21" s="75"/>
      <c r="Q21" s="459"/>
      <c r="R21" s="460"/>
      <c r="S21" s="459"/>
      <c r="T21" s="459"/>
      <c r="U21" s="459"/>
      <c r="V21" s="459"/>
      <c r="W21" s="459"/>
      <c r="X21" s="459"/>
      <c r="Y21" s="459"/>
      <c r="Z21" s="459"/>
      <c r="AA21" s="459"/>
      <c r="AB21" s="459"/>
      <c r="AC21" s="459"/>
    </row>
    <row r="22" spans="1:29" x14ac:dyDescent="0.2">
      <c r="A22" s="71"/>
      <c r="B22" s="370" t="s">
        <v>334</v>
      </c>
      <c r="C22" s="371">
        <v>3680</v>
      </c>
      <c r="D22" s="372"/>
      <c r="P22" s="75"/>
      <c r="Q22" s="459"/>
      <c r="R22" s="460"/>
      <c r="S22" s="459"/>
      <c r="T22" s="459"/>
      <c r="U22" s="459"/>
      <c r="V22" s="459"/>
      <c r="W22" s="459"/>
      <c r="X22" s="459"/>
      <c r="Y22" s="459"/>
      <c r="Z22" s="459"/>
      <c r="AA22" s="459"/>
      <c r="AB22" s="459"/>
      <c r="AC22" s="459"/>
    </row>
    <row r="23" spans="1:29" x14ac:dyDescent="0.2">
      <c r="A23" s="71"/>
      <c r="B23" s="370" t="s">
        <v>335</v>
      </c>
      <c r="C23" s="371">
        <v>950</v>
      </c>
      <c r="D23" s="372"/>
      <c r="P23" s="75"/>
      <c r="Q23" s="459"/>
      <c r="R23" s="460"/>
      <c r="S23" s="459"/>
      <c r="T23" s="459"/>
      <c r="U23" s="459"/>
      <c r="V23" s="459"/>
      <c r="W23" s="459"/>
      <c r="X23" s="459"/>
      <c r="Y23" s="459"/>
      <c r="Z23" s="459"/>
      <c r="AA23" s="459"/>
      <c r="AB23" s="459"/>
      <c r="AC23" s="459"/>
    </row>
    <row r="24" spans="1:29" x14ac:dyDescent="0.2">
      <c r="A24" s="71"/>
      <c r="B24" s="370" t="s">
        <v>336</v>
      </c>
      <c r="C24" s="371">
        <v>4806984</v>
      </c>
      <c r="D24" s="372"/>
      <c r="P24" s="75"/>
      <c r="Q24" s="459"/>
      <c r="R24" s="460"/>
      <c r="S24" s="459"/>
      <c r="T24" s="459"/>
      <c r="U24" s="459"/>
      <c r="V24" s="459"/>
      <c r="W24" s="459"/>
      <c r="X24" s="459"/>
      <c r="Y24" s="459"/>
      <c r="Z24" s="459"/>
      <c r="AA24" s="459"/>
      <c r="AB24" s="459"/>
      <c r="AC24" s="459"/>
    </row>
    <row r="25" spans="1:29" x14ac:dyDescent="0.2">
      <c r="A25" s="71"/>
      <c r="B25" s="370" t="s">
        <v>280</v>
      </c>
      <c r="C25" s="371">
        <v>9004</v>
      </c>
      <c r="D25" s="372"/>
      <c r="P25" s="75"/>
      <c r="Q25" s="459"/>
      <c r="R25" s="460"/>
      <c r="S25" s="459"/>
      <c r="T25" s="459"/>
      <c r="U25" s="459"/>
      <c r="V25" s="459"/>
      <c r="W25" s="459"/>
      <c r="X25" s="459"/>
      <c r="Y25" s="459"/>
      <c r="Z25" s="459"/>
      <c r="AA25" s="459"/>
      <c r="AB25" s="459"/>
      <c r="AC25" s="459"/>
    </row>
    <row r="26" spans="1:29" x14ac:dyDescent="0.2">
      <c r="A26" s="71"/>
      <c r="B26" s="370" t="s">
        <v>337</v>
      </c>
      <c r="C26" s="371">
        <v>436640</v>
      </c>
      <c r="D26" s="372"/>
      <c r="P26" s="75"/>
      <c r="Q26" s="459"/>
      <c r="R26" s="460"/>
      <c r="S26" s="459"/>
      <c r="T26" s="459"/>
      <c r="U26" s="459"/>
      <c r="V26" s="459"/>
      <c r="W26" s="459"/>
      <c r="X26" s="459"/>
      <c r="Y26" s="459"/>
      <c r="Z26" s="459"/>
      <c r="AA26" s="459"/>
      <c r="AB26" s="459"/>
      <c r="AC26" s="459"/>
    </row>
    <row r="27" spans="1:29" ht="13.5" thickBot="1" x14ac:dyDescent="0.25">
      <c r="A27" s="71"/>
      <c r="B27" s="373" t="s">
        <v>338</v>
      </c>
      <c r="C27" s="374">
        <v>2452680</v>
      </c>
      <c r="D27" s="375"/>
      <c r="Q27" s="459"/>
      <c r="R27" s="459"/>
      <c r="S27" s="459"/>
      <c r="T27" s="459"/>
      <c r="U27" s="459"/>
      <c r="V27" s="459"/>
      <c r="W27" s="459"/>
      <c r="X27" s="459"/>
      <c r="Y27" s="459"/>
      <c r="Z27" s="459"/>
      <c r="AA27" s="459"/>
      <c r="AB27" s="459"/>
      <c r="AC27" s="459"/>
    </row>
    <row r="28" spans="1:29" x14ac:dyDescent="0.2">
      <c r="A28" s="71"/>
      <c r="C28" s="75"/>
      <c r="Q28" s="459"/>
      <c r="R28" s="459"/>
      <c r="S28" s="459"/>
      <c r="T28" s="459"/>
      <c r="U28" s="459"/>
      <c r="V28" s="459"/>
      <c r="W28" s="459"/>
      <c r="X28" s="459"/>
      <c r="Y28" s="459"/>
      <c r="Z28" s="459"/>
      <c r="AA28" s="459"/>
      <c r="AB28" s="459"/>
      <c r="AC28" s="459"/>
    </row>
    <row r="29" spans="1:29" x14ac:dyDescent="0.2">
      <c r="Q29" s="459"/>
      <c r="R29" s="459"/>
      <c r="S29" s="459"/>
      <c r="T29" s="459"/>
      <c r="U29" s="459"/>
      <c r="V29" s="459"/>
      <c r="W29" s="459"/>
      <c r="X29" s="459"/>
      <c r="Y29" s="459"/>
      <c r="Z29" s="459"/>
      <c r="AA29" s="459"/>
      <c r="AB29" s="459"/>
      <c r="AC29" s="459"/>
    </row>
    <row r="30" spans="1:29" x14ac:dyDescent="0.2">
      <c r="Q30" s="459"/>
      <c r="R30" s="459"/>
      <c r="S30" s="459"/>
      <c r="T30" s="459"/>
      <c r="U30" s="459"/>
      <c r="V30" s="459"/>
      <c r="W30" s="459"/>
      <c r="X30" s="459"/>
      <c r="Y30" s="459"/>
      <c r="Z30" s="459"/>
      <c r="AA30" s="459"/>
      <c r="AB30" s="459"/>
      <c r="AC30" s="459"/>
    </row>
    <row r="31" spans="1:29" ht="15" x14ac:dyDescent="0.25">
      <c r="B31" s="6" t="s">
        <v>98</v>
      </c>
      <c r="C31" s="94"/>
      <c r="D31" s="94"/>
      <c r="E31" s="94"/>
      <c r="F31" s="94"/>
      <c r="G31" s="473" t="s">
        <v>381</v>
      </c>
      <c r="H31" s="701" t="s">
        <v>382</v>
      </c>
      <c r="I31" s="701"/>
      <c r="J31" s="701"/>
      <c r="K31" s="701"/>
      <c r="L31" s="701"/>
      <c r="Q31" s="459"/>
      <c r="R31" s="459"/>
      <c r="S31" s="459"/>
      <c r="T31" s="459"/>
      <c r="U31" s="459"/>
      <c r="V31" s="459"/>
      <c r="W31" s="459"/>
      <c r="X31" s="459"/>
      <c r="Y31" s="459"/>
      <c r="Z31" s="459"/>
      <c r="AA31" s="459"/>
      <c r="AB31" s="459"/>
      <c r="AC31" s="459"/>
    </row>
    <row r="32" spans="1:29" ht="14.25" x14ac:dyDescent="0.2">
      <c r="B32" s="94"/>
      <c r="C32" s="94" t="s">
        <v>286</v>
      </c>
      <c r="D32" s="94"/>
      <c r="E32" s="94"/>
      <c r="F32" s="94"/>
      <c r="G32" s="501"/>
      <c r="H32" s="785" t="s">
        <v>542</v>
      </c>
      <c r="I32" s="785"/>
      <c r="J32" s="785"/>
      <c r="K32" s="785"/>
      <c r="L32" s="785"/>
    </row>
    <row r="33" spans="2:12" ht="14.25" x14ac:dyDescent="0.2">
      <c r="B33" s="94"/>
      <c r="C33" s="94" t="s">
        <v>287</v>
      </c>
      <c r="D33" s="94"/>
      <c r="E33" s="94"/>
      <c r="F33" s="94"/>
      <c r="G33" s="94"/>
      <c r="H33" s="94"/>
      <c r="I33" s="94"/>
      <c r="J33" s="94"/>
      <c r="K33" s="94"/>
      <c r="L33" s="94"/>
    </row>
    <row r="34" spans="2:12" ht="14.25" x14ac:dyDescent="0.2">
      <c r="B34" s="94"/>
      <c r="C34" s="94" t="s">
        <v>140</v>
      </c>
      <c r="D34" s="94"/>
      <c r="E34" s="94"/>
      <c r="F34" s="94"/>
      <c r="G34" s="94"/>
      <c r="H34" s="94"/>
      <c r="I34" s="94"/>
      <c r="J34" s="94"/>
      <c r="K34" s="94"/>
      <c r="L34" s="94"/>
    </row>
    <row r="35" spans="2:12" ht="14.25" x14ac:dyDescent="0.2">
      <c r="B35" s="94"/>
      <c r="C35" s="94"/>
      <c r="D35" s="94"/>
      <c r="E35" s="94"/>
      <c r="F35" s="94"/>
      <c r="G35" s="94"/>
      <c r="H35" s="94"/>
      <c r="I35" s="94"/>
      <c r="J35" s="94"/>
      <c r="K35" s="94"/>
      <c r="L35" s="94"/>
    </row>
    <row r="36" spans="2:12" ht="15" x14ac:dyDescent="0.25">
      <c r="B36" s="107" t="s">
        <v>230</v>
      </c>
      <c r="C36" s="94"/>
      <c r="D36" s="94"/>
      <c r="E36" s="94"/>
      <c r="F36" s="94"/>
      <c r="G36" s="438" t="s">
        <v>383</v>
      </c>
      <c r="H36" s="710" t="s">
        <v>541</v>
      </c>
      <c r="I36" s="710"/>
      <c r="J36" s="710"/>
      <c r="K36" s="710"/>
      <c r="L36" s="710"/>
    </row>
    <row r="37" spans="2:12" ht="14.25" x14ac:dyDescent="0.2">
      <c r="B37" s="94"/>
      <c r="C37" s="132" t="s">
        <v>231</v>
      </c>
      <c r="D37" s="94"/>
      <c r="E37" s="94"/>
      <c r="F37" s="94"/>
      <c r="G37" s="94"/>
      <c r="H37" s="784" t="s">
        <v>543</v>
      </c>
      <c r="I37" s="784"/>
      <c r="J37" s="784"/>
      <c r="K37" s="784"/>
      <c r="L37" s="784"/>
    </row>
    <row r="38" spans="2:12" ht="14.25" x14ac:dyDescent="0.2">
      <c r="B38" s="94"/>
      <c r="C38" s="132" t="s">
        <v>288</v>
      </c>
      <c r="D38" s="94"/>
      <c r="E38" s="94"/>
      <c r="F38" s="94"/>
      <c r="G38" s="94"/>
      <c r="H38" s="94"/>
      <c r="I38" s="94"/>
      <c r="J38" s="94"/>
      <c r="K38" s="94"/>
      <c r="L38" s="94"/>
    </row>
    <row r="39" spans="2:12" ht="14.25" x14ac:dyDescent="0.2">
      <c r="B39" s="94"/>
      <c r="C39" s="132" t="s">
        <v>232</v>
      </c>
      <c r="D39" s="94"/>
      <c r="E39" s="94"/>
      <c r="F39" s="94"/>
      <c r="G39" s="94"/>
      <c r="H39" s="94"/>
      <c r="I39" s="94"/>
      <c r="J39" s="94"/>
      <c r="K39" s="94"/>
      <c r="L39" s="94"/>
    </row>
  </sheetData>
  <sortState xmlns:xlrd2="http://schemas.microsoft.com/office/spreadsheetml/2017/richdata2" ref="B8:C27">
    <sortCondition ref="B8:B27"/>
  </sortState>
  <mergeCells count="7">
    <mergeCell ref="H37:L37"/>
    <mergeCell ref="B1:D1"/>
    <mergeCell ref="B2:D2"/>
    <mergeCell ref="B4:G4"/>
    <mergeCell ref="H31:L31"/>
    <mergeCell ref="H36:L36"/>
    <mergeCell ref="H32:L32"/>
  </mergeCells>
  <pageMargins left="0.78740157499999996" right="0.78740157499999996" top="0.984251969" bottom="0.984251969" header="0.4921259845" footer="0.492125984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251"/>
  <dimension ref="B1:AN57"/>
  <sheetViews>
    <sheetView zoomScaleNormal="100" workbookViewId="0">
      <selection activeCell="B2" sqref="B2:E2"/>
    </sheetView>
  </sheetViews>
  <sheetFormatPr baseColWidth="10" defaultColWidth="11" defaultRowHeight="14.25" x14ac:dyDescent="0.2"/>
  <cols>
    <col min="1" max="1" width="2.375" style="30" customWidth="1"/>
    <col min="2" max="2" width="8.375" style="30" customWidth="1"/>
    <col min="3" max="3" width="11.875" style="30" customWidth="1"/>
    <col min="4" max="4" width="11" style="30"/>
    <col min="5" max="5" width="14.125" style="30" bestFit="1" customWidth="1"/>
    <col min="6" max="6" width="11.75" style="30" customWidth="1"/>
    <col min="7" max="8" width="11" style="30"/>
    <col min="9" max="11" width="15.875" style="30" customWidth="1"/>
    <col min="12" max="12" width="11" style="30"/>
    <col min="13" max="13" width="11" style="30" customWidth="1"/>
    <col min="14" max="15" width="11" style="30"/>
    <col min="16" max="16" width="14.75" style="30" customWidth="1"/>
    <col min="17" max="17" width="13.25" style="30" customWidth="1"/>
    <col min="18" max="18" width="13.75" style="30" customWidth="1"/>
    <col min="19" max="19" width="13" style="30" customWidth="1"/>
    <col min="20" max="20" width="13.5" style="30" customWidth="1"/>
    <col min="21" max="21" width="11" style="30"/>
    <col min="22" max="22" width="14" style="30" customWidth="1"/>
    <col min="23" max="23" width="12.875" style="30" customWidth="1"/>
    <col min="24" max="16384" width="11" style="30"/>
  </cols>
  <sheetData>
    <row r="1" spans="2:40" ht="18" x14ac:dyDescent="0.2">
      <c r="B1" s="772" t="s">
        <v>248</v>
      </c>
      <c r="C1" s="772"/>
      <c r="D1" s="772"/>
      <c r="E1" s="772"/>
      <c r="F1" s="352"/>
      <c r="G1" s="103"/>
    </row>
    <row r="2" spans="2:40" ht="18" x14ac:dyDescent="0.2">
      <c r="B2" s="773" t="s">
        <v>261</v>
      </c>
      <c r="C2" s="773"/>
      <c r="D2" s="773"/>
      <c r="E2" s="773"/>
      <c r="F2" s="353"/>
      <c r="G2" s="208"/>
    </row>
    <row r="3" spans="2:40" ht="15" thickBot="1" x14ac:dyDescent="0.25"/>
    <row r="4" spans="2:40" ht="30" customHeight="1" x14ac:dyDescent="0.2">
      <c r="B4" s="787" t="s">
        <v>87</v>
      </c>
      <c r="C4" s="787"/>
      <c r="D4" s="787"/>
      <c r="F4" s="705" t="s">
        <v>246</v>
      </c>
      <c r="G4" s="705"/>
      <c r="H4" s="705"/>
      <c r="I4" s="705"/>
      <c r="J4" s="705"/>
      <c r="K4" s="97"/>
      <c r="M4" s="787" t="s">
        <v>88</v>
      </c>
      <c r="N4" s="787"/>
      <c r="O4" s="787"/>
      <c r="P4" s="787"/>
      <c r="Q4" s="787"/>
      <c r="R4" s="787"/>
      <c r="S4" s="787"/>
      <c r="T4" s="787"/>
      <c r="U4" s="215" t="s">
        <v>240</v>
      </c>
      <c r="V4" s="215" t="s">
        <v>241</v>
      </c>
      <c r="X4" s="791" t="s">
        <v>677</v>
      </c>
      <c r="Y4" s="792"/>
      <c r="Z4" s="792"/>
      <c r="AA4" s="793"/>
      <c r="AH4" s="41"/>
      <c r="AI4" s="791" t="s">
        <v>679</v>
      </c>
      <c r="AJ4" s="792"/>
      <c r="AK4" s="792"/>
      <c r="AL4" s="792"/>
      <c r="AM4" s="793"/>
      <c r="AN4" s="41"/>
    </row>
    <row r="5" spans="2:40" ht="30" customHeight="1" thickBot="1" x14ac:dyDescent="0.25">
      <c r="B5" s="725" t="s">
        <v>238</v>
      </c>
      <c r="C5" s="725"/>
      <c r="D5" s="725"/>
      <c r="F5" s="725" t="s">
        <v>540</v>
      </c>
      <c r="G5" s="725"/>
      <c r="H5" s="725"/>
      <c r="I5" s="725"/>
      <c r="J5" s="725"/>
      <c r="K5" s="182"/>
      <c r="M5" s="704" t="s">
        <v>239</v>
      </c>
      <c r="N5" s="704"/>
      <c r="O5" s="704"/>
      <c r="P5" s="704"/>
      <c r="Q5" s="704"/>
      <c r="R5" s="704"/>
      <c r="S5" s="704"/>
      <c r="T5" s="704"/>
      <c r="U5" s="216" t="s">
        <v>242</v>
      </c>
      <c r="V5" s="216" t="s">
        <v>243</v>
      </c>
      <c r="X5" s="794" t="s">
        <v>678</v>
      </c>
      <c r="Y5" s="795"/>
      <c r="Z5" s="795"/>
      <c r="AA5" s="796"/>
      <c r="AI5" s="794" t="s">
        <v>680</v>
      </c>
      <c r="AJ5" s="795"/>
      <c r="AK5" s="795"/>
      <c r="AL5" s="795"/>
      <c r="AM5" s="796"/>
      <c r="AN5" s="41"/>
    </row>
    <row r="6" spans="2:40" ht="15" thickBot="1" x14ac:dyDescent="0.25">
      <c r="U6" s="52">
        <v>0.75</v>
      </c>
      <c r="V6" s="52">
        <v>0.92</v>
      </c>
    </row>
    <row r="7" spans="2:40" s="183" customFormat="1" ht="28.5" x14ac:dyDescent="0.2">
      <c r="B7" s="264" t="s">
        <v>80</v>
      </c>
      <c r="C7" s="265" t="s">
        <v>81</v>
      </c>
      <c r="D7" s="266" t="s">
        <v>82</v>
      </c>
      <c r="E7" s="34"/>
      <c r="F7" s="264" t="s">
        <v>80</v>
      </c>
      <c r="G7" s="265" t="s">
        <v>81</v>
      </c>
      <c r="H7" s="265" t="s">
        <v>82</v>
      </c>
      <c r="I7" s="265" t="s">
        <v>36</v>
      </c>
      <c r="J7" s="267" t="s">
        <v>83</v>
      </c>
      <c r="K7" s="268" t="s">
        <v>84</v>
      </c>
      <c r="L7" s="34"/>
      <c r="M7" s="264" t="s">
        <v>80</v>
      </c>
      <c r="N7" s="265" t="s">
        <v>81</v>
      </c>
      <c r="O7" s="265" t="s">
        <v>82</v>
      </c>
      <c r="P7" s="265" t="s">
        <v>36</v>
      </c>
      <c r="Q7" s="265" t="s">
        <v>83</v>
      </c>
      <c r="R7" s="269" t="s">
        <v>85</v>
      </c>
      <c r="S7" s="265" t="s">
        <v>84</v>
      </c>
      <c r="T7" s="270" t="s">
        <v>86</v>
      </c>
    </row>
    <row r="8" spans="2:40" s="34" customFormat="1" ht="48.75" customHeight="1" thickBot="1" x14ac:dyDescent="0.3">
      <c r="B8" s="210" t="s">
        <v>233</v>
      </c>
      <c r="C8" s="211" t="s">
        <v>234</v>
      </c>
      <c r="D8" s="212" t="s">
        <v>235</v>
      </c>
      <c r="F8" s="210" t="s">
        <v>233</v>
      </c>
      <c r="G8" s="211" t="s">
        <v>234</v>
      </c>
      <c r="H8" s="211" t="s">
        <v>235</v>
      </c>
      <c r="I8" s="211" t="s">
        <v>146</v>
      </c>
      <c r="J8" s="211" t="s">
        <v>236</v>
      </c>
      <c r="K8" s="212" t="s">
        <v>237</v>
      </c>
      <c r="L8" s="209"/>
      <c r="M8" s="213" t="s">
        <v>233</v>
      </c>
      <c r="N8" s="214" t="s">
        <v>234</v>
      </c>
      <c r="O8" s="214" t="s">
        <v>235</v>
      </c>
      <c r="P8" s="214" t="s">
        <v>146</v>
      </c>
      <c r="Q8" s="214" t="s">
        <v>236</v>
      </c>
      <c r="R8" s="217" t="s">
        <v>244</v>
      </c>
      <c r="S8" s="214" t="s">
        <v>237</v>
      </c>
      <c r="T8" s="218" t="s">
        <v>245</v>
      </c>
    </row>
    <row r="9" spans="2:40" ht="15" thickTop="1" x14ac:dyDescent="0.2">
      <c r="B9" s="35" t="s">
        <v>70</v>
      </c>
      <c r="C9" s="36">
        <v>73.45</v>
      </c>
      <c r="D9" s="37">
        <v>4800</v>
      </c>
      <c r="F9" s="35" t="s">
        <v>70</v>
      </c>
      <c r="G9" s="36">
        <v>73.45</v>
      </c>
      <c r="H9" s="41">
        <v>4800</v>
      </c>
      <c r="I9" s="36">
        <f t="shared" ref="I9:I18" si="0">G9*H9</f>
        <v>352560</v>
      </c>
      <c r="J9" s="42">
        <f>H9/SUM($H$9:$H$18)</f>
        <v>4.8000000000000001E-2</v>
      </c>
      <c r="K9" s="43">
        <f>I9/SUM($I$9:$I$18)</f>
        <v>0.35255294894102118</v>
      </c>
      <c r="M9" s="53" t="s">
        <v>70</v>
      </c>
      <c r="N9" s="54">
        <v>73.45</v>
      </c>
      <c r="O9" s="55">
        <v>4800</v>
      </c>
      <c r="P9" s="54">
        <f t="shared" ref="P9:P18" si="1">N9*O9</f>
        <v>352560</v>
      </c>
      <c r="Q9" s="56">
        <f>O9/SUM($O$9:$O$18)</f>
        <v>4.8000000000000001E-2</v>
      </c>
      <c r="R9" s="57">
        <f>SUM($O$9:O9)/SUM($O$9:$O$18)</f>
        <v>4.8000000000000001E-2</v>
      </c>
      <c r="S9" s="56">
        <f>P9/SUM($P$9:$P$18)</f>
        <v>0.35255294894102118</v>
      </c>
      <c r="T9" s="63">
        <f>SUM($P$9:P9)/SUM($P$9:$P$18)</f>
        <v>0.35255294894102118</v>
      </c>
      <c r="U9" s="223" t="str">
        <f t="shared" ref="U9:U18" si="2">IF(T9&lt;=$U$6,"A",IF(T9&gt;$V$6,"C","B"))</f>
        <v>A</v>
      </c>
      <c r="V9" s="65"/>
      <c r="W9" s="65"/>
    </row>
    <row r="10" spans="2:40" ht="15" thickBot="1" x14ac:dyDescent="0.25">
      <c r="B10" s="35" t="s">
        <v>71</v>
      </c>
      <c r="C10" s="36">
        <v>1.3</v>
      </c>
      <c r="D10" s="37">
        <v>16000</v>
      </c>
      <c r="F10" s="35" t="s">
        <v>78</v>
      </c>
      <c r="G10" s="36">
        <v>66.849999999999994</v>
      </c>
      <c r="H10" s="41">
        <v>5200</v>
      </c>
      <c r="I10" s="36">
        <f t="shared" si="0"/>
        <v>347619.99999999994</v>
      </c>
      <c r="J10" s="42">
        <f t="shared" ref="J10:J18" si="3">H10/SUM($H$9:$H$18)</f>
        <v>5.1999999999999998E-2</v>
      </c>
      <c r="K10" s="43">
        <f t="shared" ref="K10:K18" si="4">I10/SUM($I$9:$I$18)</f>
        <v>0.34761304773904517</v>
      </c>
      <c r="M10" s="58" t="s">
        <v>78</v>
      </c>
      <c r="N10" s="59">
        <v>66.849999999999994</v>
      </c>
      <c r="O10" s="60">
        <v>5200</v>
      </c>
      <c r="P10" s="59">
        <f t="shared" si="1"/>
        <v>347619.99999999994</v>
      </c>
      <c r="Q10" s="61">
        <f t="shared" ref="Q10:Q18" si="5">O10/SUM($O$9:$O$18)</f>
        <v>5.1999999999999998E-2</v>
      </c>
      <c r="R10" s="62">
        <f>SUM($O$9:O10)/SUM($O$9:$O$18)</f>
        <v>0.1</v>
      </c>
      <c r="S10" s="61">
        <f t="shared" ref="S10:S18" si="6">P10/SUM($P$9:$P$18)</f>
        <v>0.34761304773904517</v>
      </c>
      <c r="T10" s="64">
        <f>SUM($P$9:P10)/SUM($P$9:$P$18)</f>
        <v>0.7001659966800664</v>
      </c>
      <c r="U10" s="224" t="str">
        <f t="shared" si="2"/>
        <v>A</v>
      </c>
      <c r="V10" s="65"/>
      <c r="W10" s="65"/>
    </row>
    <row r="11" spans="2:40" ht="15" thickTop="1" x14ac:dyDescent="0.2">
      <c r="B11" s="35" t="s">
        <v>72</v>
      </c>
      <c r="C11" s="36">
        <v>11.5</v>
      </c>
      <c r="D11" s="37">
        <v>6500</v>
      </c>
      <c r="F11" s="35" t="s">
        <v>72</v>
      </c>
      <c r="G11" s="36">
        <v>11.5</v>
      </c>
      <c r="H11" s="41">
        <v>6500</v>
      </c>
      <c r="I11" s="36">
        <f t="shared" si="0"/>
        <v>74750</v>
      </c>
      <c r="J11" s="42">
        <f t="shared" si="3"/>
        <v>6.5000000000000002E-2</v>
      </c>
      <c r="K11" s="43">
        <f t="shared" si="4"/>
        <v>7.4748505029899395E-2</v>
      </c>
      <c r="M11" s="35" t="s">
        <v>72</v>
      </c>
      <c r="N11" s="36">
        <v>11.5</v>
      </c>
      <c r="O11" s="41">
        <v>6500</v>
      </c>
      <c r="P11" s="36">
        <f t="shared" si="1"/>
        <v>74750</v>
      </c>
      <c r="Q11" s="42">
        <f t="shared" si="5"/>
        <v>6.5000000000000002E-2</v>
      </c>
      <c r="R11" s="50">
        <f>SUM($O$9:O11)/SUM($O$9:$O$18)</f>
        <v>0.16500000000000001</v>
      </c>
      <c r="S11" s="42">
        <f t="shared" si="6"/>
        <v>7.4748505029899395E-2</v>
      </c>
      <c r="T11" s="51">
        <f>SUM($P$9:P11)/SUM($P$9:$P$18)</f>
        <v>0.77491450170996579</v>
      </c>
      <c r="U11" s="49" t="str">
        <f t="shared" si="2"/>
        <v>B</v>
      </c>
      <c r="V11" s="65"/>
      <c r="W11" s="65"/>
    </row>
    <row r="12" spans="2:40" x14ac:dyDescent="0.2">
      <c r="B12" s="35" t="s">
        <v>73</v>
      </c>
      <c r="C12" s="36">
        <v>8.1</v>
      </c>
      <c r="D12" s="37">
        <v>7200</v>
      </c>
      <c r="F12" s="35" t="s">
        <v>76</v>
      </c>
      <c r="G12" s="36">
        <v>10.7</v>
      </c>
      <c r="H12" s="41">
        <v>6300</v>
      </c>
      <c r="I12" s="36">
        <f t="shared" si="0"/>
        <v>67410</v>
      </c>
      <c r="J12" s="42">
        <f t="shared" si="3"/>
        <v>6.3E-2</v>
      </c>
      <c r="K12" s="43">
        <f t="shared" si="4"/>
        <v>6.7408651826963456E-2</v>
      </c>
      <c r="M12" s="35" t="s">
        <v>76</v>
      </c>
      <c r="N12" s="36">
        <v>10.7</v>
      </c>
      <c r="O12" s="41">
        <v>6300</v>
      </c>
      <c r="P12" s="36">
        <f t="shared" si="1"/>
        <v>67410</v>
      </c>
      <c r="Q12" s="42">
        <f t="shared" si="5"/>
        <v>6.3E-2</v>
      </c>
      <c r="R12" s="50">
        <f>SUM($O$9:O12)/SUM($O$9:$O$18)</f>
        <v>0.22800000000000001</v>
      </c>
      <c r="S12" s="42">
        <f t="shared" si="6"/>
        <v>6.7408651826963456E-2</v>
      </c>
      <c r="T12" s="51">
        <f>SUM($P$9:P12)/SUM($P$9:$P$18)</f>
        <v>0.84232315353692921</v>
      </c>
      <c r="U12" s="49" t="str">
        <f t="shared" si="2"/>
        <v>B</v>
      </c>
      <c r="V12" s="65"/>
      <c r="W12" s="65"/>
    </row>
    <row r="13" spans="2:40" ht="15" thickBot="1" x14ac:dyDescent="0.25">
      <c r="B13" s="35" t="s">
        <v>74</v>
      </c>
      <c r="C13" s="36">
        <v>1.4</v>
      </c>
      <c r="D13" s="37">
        <v>19000</v>
      </c>
      <c r="F13" s="35" t="s">
        <v>73</v>
      </c>
      <c r="G13" s="36">
        <v>8.1</v>
      </c>
      <c r="H13" s="41">
        <v>7200</v>
      </c>
      <c r="I13" s="36">
        <f t="shared" si="0"/>
        <v>58320</v>
      </c>
      <c r="J13" s="42">
        <f t="shared" si="3"/>
        <v>7.1999999999999995E-2</v>
      </c>
      <c r="K13" s="43">
        <f t="shared" si="4"/>
        <v>5.8318833623327536E-2</v>
      </c>
      <c r="M13" s="35" t="s">
        <v>73</v>
      </c>
      <c r="N13" s="36">
        <v>8.1</v>
      </c>
      <c r="O13" s="41">
        <v>7200</v>
      </c>
      <c r="P13" s="36">
        <f t="shared" si="1"/>
        <v>58320</v>
      </c>
      <c r="Q13" s="42">
        <f t="shared" si="5"/>
        <v>7.1999999999999995E-2</v>
      </c>
      <c r="R13" s="50">
        <f>SUM($O$9:O13)/SUM($O$9:$O$18)</f>
        <v>0.3</v>
      </c>
      <c r="S13" s="42">
        <f t="shared" si="6"/>
        <v>5.8318833623327536E-2</v>
      </c>
      <c r="T13" s="51">
        <f>SUM($P$9:P13)/SUM($P$9:$P$18)</f>
        <v>0.90064198716025679</v>
      </c>
      <c r="U13" s="240" t="str">
        <f t="shared" si="2"/>
        <v>B</v>
      </c>
      <c r="V13" s="65"/>
      <c r="W13" s="65"/>
    </row>
    <row r="14" spans="2:40" x14ac:dyDescent="0.2">
      <c r="B14" s="35" t="s">
        <v>75</v>
      </c>
      <c r="C14" s="36">
        <v>2.2000000000000002</v>
      </c>
      <c r="D14" s="37">
        <v>9000</v>
      </c>
      <c r="F14" s="35" t="s">
        <v>74</v>
      </c>
      <c r="G14" s="36">
        <v>1.4</v>
      </c>
      <c r="H14" s="41">
        <v>19000</v>
      </c>
      <c r="I14" s="36">
        <f t="shared" si="0"/>
        <v>26600</v>
      </c>
      <c r="J14" s="42">
        <f t="shared" si="3"/>
        <v>0.19</v>
      </c>
      <c r="K14" s="43">
        <f t="shared" si="4"/>
        <v>2.6599468010639789E-2</v>
      </c>
      <c r="M14" s="226" t="s">
        <v>74</v>
      </c>
      <c r="N14" s="227">
        <v>1.4</v>
      </c>
      <c r="O14" s="228">
        <v>19000</v>
      </c>
      <c r="P14" s="227">
        <f t="shared" si="1"/>
        <v>26600</v>
      </c>
      <c r="Q14" s="229">
        <f t="shared" si="5"/>
        <v>0.19</v>
      </c>
      <c r="R14" s="230">
        <f>SUM($O$9:O14)/SUM($O$9:$O$18)</f>
        <v>0.49</v>
      </c>
      <c r="S14" s="229">
        <f t="shared" si="6"/>
        <v>2.6599468010639789E-2</v>
      </c>
      <c r="T14" s="241">
        <f>SUM($P$9:P14)/SUM($P$9:$P$18)</f>
        <v>0.92724145517089662</v>
      </c>
      <c r="U14" s="231" t="str">
        <f t="shared" si="2"/>
        <v>C</v>
      </c>
      <c r="V14" s="65"/>
      <c r="W14" s="65"/>
    </row>
    <row r="15" spans="2:40" x14ac:dyDescent="0.2">
      <c r="B15" s="35" t="s">
        <v>76</v>
      </c>
      <c r="C15" s="36">
        <v>10.7</v>
      </c>
      <c r="D15" s="37">
        <v>6300</v>
      </c>
      <c r="F15" s="35" t="s">
        <v>77</v>
      </c>
      <c r="G15" s="36">
        <v>1.5</v>
      </c>
      <c r="H15" s="41">
        <v>14000</v>
      </c>
      <c r="I15" s="36">
        <f t="shared" si="0"/>
        <v>21000</v>
      </c>
      <c r="J15" s="42">
        <f t="shared" si="3"/>
        <v>0.14000000000000001</v>
      </c>
      <c r="K15" s="43">
        <f t="shared" si="4"/>
        <v>2.0999580008399833E-2</v>
      </c>
      <c r="M15" s="232" t="s">
        <v>77</v>
      </c>
      <c r="N15" s="36">
        <v>1.5</v>
      </c>
      <c r="O15" s="41">
        <v>14000</v>
      </c>
      <c r="P15" s="36">
        <f t="shared" si="1"/>
        <v>21000</v>
      </c>
      <c r="Q15" s="42">
        <f t="shared" si="5"/>
        <v>0.14000000000000001</v>
      </c>
      <c r="R15" s="50">
        <f>SUM($O$9:O15)/SUM($O$9:$O$18)</f>
        <v>0.63</v>
      </c>
      <c r="S15" s="42">
        <f t="shared" si="6"/>
        <v>2.0999580008399833E-2</v>
      </c>
      <c r="T15" s="51">
        <f>SUM($P$9:P15)/SUM($P$9:$P$18)</f>
        <v>0.94824103517929637</v>
      </c>
      <c r="U15" s="233" t="str">
        <f t="shared" si="2"/>
        <v>C</v>
      </c>
      <c r="V15" s="65"/>
      <c r="W15" s="65"/>
    </row>
    <row r="16" spans="2:40" x14ac:dyDescent="0.2">
      <c r="B16" s="35" t="s">
        <v>77</v>
      </c>
      <c r="C16" s="36">
        <v>1.5</v>
      </c>
      <c r="D16" s="37">
        <v>14000</v>
      </c>
      <c r="F16" s="35" t="s">
        <v>71</v>
      </c>
      <c r="G16" s="36">
        <v>1.3</v>
      </c>
      <c r="H16" s="41">
        <v>16000</v>
      </c>
      <c r="I16" s="36">
        <f t="shared" si="0"/>
        <v>20800</v>
      </c>
      <c r="J16" s="42">
        <f t="shared" si="3"/>
        <v>0.16</v>
      </c>
      <c r="K16" s="43">
        <f t="shared" si="4"/>
        <v>2.0799584008319834E-2</v>
      </c>
      <c r="M16" s="232" t="s">
        <v>71</v>
      </c>
      <c r="N16" s="36">
        <v>1.3</v>
      </c>
      <c r="O16" s="41">
        <v>16000</v>
      </c>
      <c r="P16" s="36">
        <f t="shared" si="1"/>
        <v>20800</v>
      </c>
      <c r="Q16" s="42">
        <f t="shared" si="5"/>
        <v>0.16</v>
      </c>
      <c r="R16" s="50">
        <f>SUM($O$9:O16)/SUM($O$9:$O$18)</f>
        <v>0.79</v>
      </c>
      <c r="S16" s="42">
        <f t="shared" si="6"/>
        <v>2.0799584008319834E-2</v>
      </c>
      <c r="T16" s="51">
        <f>SUM($P$9:P16)/SUM($P$9:$P$18)</f>
        <v>0.96904061918761619</v>
      </c>
      <c r="U16" s="233" t="str">
        <f t="shared" si="2"/>
        <v>C</v>
      </c>
      <c r="V16" s="65"/>
      <c r="W16" s="65"/>
    </row>
    <row r="17" spans="2:34" x14ac:dyDescent="0.2">
      <c r="B17" s="35" t="s">
        <v>78</v>
      </c>
      <c r="C17" s="36">
        <v>66.849999999999994</v>
      </c>
      <c r="D17" s="37">
        <v>5200</v>
      </c>
      <c r="F17" s="35" t="s">
        <v>75</v>
      </c>
      <c r="G17" s="36">
        <v>2.2000000000000002</v>
      </c>
      <c r="H17" s="41">
        <v>9000</v>
      </c>
      <c r="I17" s="36">
        <f t="shared" si="0"/>
        <v>19800</v>
      </c>
      <c r="J17" s="42">
        <f t="shared" si="3"/>
        <v>0.09</v>
      </c>
      <c r="K17" s="43">
        <f t="shared" si="4"/>
        <v>1.979960400791984E-2</v>
      </c>
      <c r="M17" s="232" t="s">
        <v>75</v>
      </c>
      <c r="N17" s="36">
        <v>2.2000000000000002</v>
      </c>
      <c r="O17" s="41">
        <v>9000</v>
      </c>
      <c r="P17" s="36">
        <f t="shared" si="1"/>
        <v>19800</v>
      </c>
      <c r="Q17" s="42">
        <f t="shared" si="5"/>
        <v>0.09</v>
      </c>
      <c r="R17" s="50">
        <f>SUM($O$9:O17)/SUM($O$9:$O$18)</f>
        <v>0.88</v>
      </c>
      <c r="S17" s="42">
        <f t="shared" si="6"/>
        <v>1.979960400791984E-2</v>
      </c>
      <c r="T17" s="51">
        <f>SUM($P$9:P17)/SUM($P$9:$P$18)</f>
        <v>0.98884022319553611</v>
      </c>
      <c r="U17" s="233" t="str">
        <f t="shared" si="2"/>
        <v>C</v>
      </c>
      <c r="V17" s="65"/>
      <c r="W17" s="65"/>
      <c r="AH17" s="41"/>
    </row>
    <row r="18" spans="2:34" ht="15" thickBot="1" x14ac:dyDescent="0.25">
      <c r="B18" s="38" t="s">
        <v>79</v>
      </c>
      <c r="C18" s="39">
        <v>0.93</v>
      </c>
      <c r="D18" s="40">
        <v>12000</v>
      </c>
      <c r="F18" s="38" t="s">
        <v>79</v>
      </c>
      <c r="G18" s="39">
        <v>0.93</v>
      </c>
      <c r="H18" s="44">
        <v>12000</v>
      </c>
      <c r="I18" s="39">
        <f t="shared" si="0"/>
        <v>11160</v>
      </c>
      <c r="J18" s="45">
        <f t="shared" si="3"/>
        <v>0.12</v>
      </c>
      <c r="K18" s="46">
        <f t="shared" si="4"/>
        <v>1.115977680446391E-2</v>
      </c>
      <c r="M18" s="234" t="s">
        <v>79</v>
      </c>
      <c r="N18" s="235">
        <v>0.93</v>
      </c>
      <c r="O18" s="236">
        <v>12000</v>
      </c>
      <c r="P18" s="235">
        <f t="shared" si="1"/>
        <v>11160</v>
      </c>
      <c r="Q18" s="237">
        <f t="shared" si="5"/>
        <v>0.12</v>
      </c>
      <c r="R18" s="238">
        <f>SUM($O$9:O18)/SUM($O$9:$O$18)</f>
        <v>1</v>
      </c>
      <c r="S18" s="237">
        <f t="shared" si="6"/>
        <v>1.115977680446391E-2</v>
      </c>
      <c r="T18" s="242">
        <f>SUM($P$9:P18)/SUM($P$9:$P$18)</f>
        <v>1</v>
      </c>
      <c r="U18" s="239" t="str">
        <f t="shared" si="2"/>
        <v>C</v>
      </c>
      <c r="V18" s="65"/>
      <c r="W18" s="65"/>
    </row>
    <row r="19" spans="2:34" x14ac:dyDescent="0.2">
      <c r="F19" s="31"/>
      <c r="G19" s="33"/>
      <c r="I19" s="32"/>
      <c r="J19" s="32"/>
      <c r="K19" s="32"/>
      <c r="M19" s="31"/>
      <c r="N19" s="33"/>
      <c r="P19" s="32"/>
      <c r="Q19" s="32"/>
      <c r="R19" s="32"/>
      <c r="S19" s="32"/>
      <c r="T19" s="32"/>
    </row>
    <row r="20" spans="2:34" x14ac:dyDescent="0.2">
      <c r="S20" s="583" t="s">
        <v>700</v>
      </c>
      <c r="T20" s="574" t="s">
        <v>701</v>
      </c>
      <c r="U20" s="583" t="s">
        <v>702</v>
      </c>
      <c r="V20" s="574" t="s">
        <v>701</v>
      </c>
    </row>
    <row r="21" spans="2:34" ht="15" x14ac:dyDescent="0.25">
      <c r="F21" s="94" t="s">
        <v>300</v>
      </c>
      <c r="G21" s="705" t="s">
        <v>711</v>
      </c>
      <c r="H21" s="705"/>
      <c r="I21" s="705"/>
      <c r="J21" s="705"/>
      <c r="L21" s="24" t="s">
        <v>237</v>
      </c>
      <c r="M21" s="581">
        <v>0.1</v>
      </c>
      <c r="N21" s="582">
        <v>0.2</v>
      </c>
      <c r="O21" s="581">
        <v>0.3</v>
      </c>
      <c r="P21" s="582">
        <v>0.4</v>
      </c>
      <c r="Q21" s="581">
        <v>0.5</v>
      </c>
      <c r="R21" s="582">
        <v>0.6</v>
      </c>
      <c r="S21" s="581">
        <v>0.7</v>
      </c>
      <c r="T21" s="582">
        <v>0.8</v>
      </c>
      <c r="U21" s="581">
        <v>0.9</v>
      </c>
      <c r="V21" s="582">
        <v>1</v>
      </c>
    </row>
    <row r="22" spans="2:34" ht="15" x14ac:dyDescent="0.25">
      <c r="G22" s="705"/>
      <c r="H22" s="705"/>
      <c r="I22" s="705"/>
      <c r="J22" s="705"/>
      <c r="L22" s="580" t="s">
        <v>699</v>
      </c>
      <c r="M22" s="798" t="s">
        <v>92</v>
      </c>
      <c r="N22" s="798"/>
      <c r="O22" s="798"/>
      <c r="P22" s="798"/>
      <c r="Q22" s="798"/>
      <c r="R22" s="798"/>
      <c r="S22" s="798"/>
      <c r="T22" s="797" t="s">
        <v>93</v>
      </c>
      <c r="U22" s="797"/>
      <c r="V22" s="576" t="s">
        <v>94</v>
      </c>
      <c r="W22" s="66"/>
    </row>
    <row r="23" spans="2:34" x14ac:dyDescent="0.2">
      <c r="F23" s="94"/>
      <c r="G23" s="705"/>
      <c r="H23" s="705"/>
      <c r="I23" s="705"/>
      <c r="J23" s="705"/>
      <c r="Q23" s="104"/>
      <c r="R23" s="104"/>
      <c r="V23" s="66"/>
      <c r="W23" s="66"/>
    </row>
    <row r="24" spans="2:34" ht="15" x14ac:dyDescent="0.25">
      <c r="G24" s="705"/>
      <c r="H24" s="705"/>
      <c r="I24" s="705"/>
      <c r="J24" s="705"/>
      <c r="L24" s="94" t="s">
        <v>704</v>
      </c>
      <c r="M24" s="790" t="s">
        <v>707</v>
      </c>
      <c r="N24" s="790"/>
      <c r="O24" s="790"/>
      <c r="P24" s="790"/>
      <c r="Q24" s="790"/>
      <c r="R24" s="578"/>
      <c r="S24" s="578"/>
    </row>
    <row r="25" spans="2:34" ht="15" x14ac:dyDescent="0.25">
      <c r="L25" s="107" t="s">
        <v>705</v>
      </c>
      <c r="M25" s="790" t="s">
        <v>708</v>
      </c>
      <c r="N25" s="790"/>
      <c r="O25" s="790"/>
      <c r="P25" s="790"/>
      <c r="Q25" s="790"/>
      <c r="R25" s="579"/>
      <c r="T25" s="579"/>
      <c r="U25" s="163"/>
    </row>
    <row r="26" spans="2:34" ht="15" x14ac:dyDescent="0.25">
      <c r="F26" s="107" t="s">
        <v>220</v>
      </c>
      <c r="G26" s="725" t="s">
        <v>712</v>
      </c>
      <c r="H26" s="725"/>
      <c r="I26" s="725"/>
      <c r="J26" s="725"/>
      <c r="S26" s="578"/>
      <c r="T26" s="577"/>
      <c r="U26" s="577"/>
      <c r="V26" s="577"/>
    </row>
    <row r="27" spans="2:34" ht="15" x14ac:dyDescent="0.25">
      <c r="G27" s="725"/>
      <c r="H27" s="725"/>
      <c r="I27" s="725"/>
      <c r="J27" s="725"/>
      <c r="L27" s="94" t="s">
        <v>706</v>
      </c>
      <c r="M27" s="788" t="s">
        <v>709</v>
      </c>
      <c r="N27" s="788"/>
      <c r="O27" s="788"/>
      <c r="P27" s="788"/>
      <c r="Q27" s="788"/>
    </row>
    <row r="28" spans="2:34" ht="15.75" thickBot="1" x14ac:dyDescent="0.3">
      <c r="G28" s="725"/>
      <c r="H28" s="725"/>
      <c r="I28" s="725"/>
      <c r="J28" s="725"/>
      <c r="L28" s="107" t="s">
        <v>703</v>
      </c>
      <c r="M28" s="788" t="s">
        <v>710</v>
      </c>
      <c r="N28" s="788"/>
      <c r="O28" s="788"/>
      <c r="P28" s="788"/>
      <c r="Q28" s="788"/>
    </row>
    <row r="29" spans="2:34" ht="28.5" x14ac:dyDescent="0.2">
      <c r="G29" s="725"/>
      <c r="H29" s="725"/>
      <c r="I29" s="725"/>
      <c r="J29" s="725"/>
      <c r="R29" s="243"/>
      <c r="S29" s="221" t="s">
        <v>90</v>
      </c>
      <c r="T29" s="222" t="s">
        <v>91</v>
      </c>
    </row>
    <row r="30" spans="2:34" ht="48" customHeight="1" thickBot="1" x14ac:dyDescent="0.25">
      <c r="R30" s="68"/>
      <c r="S30" s="219" t="s">
        <v>251</v>
      </c>
      <c r="T30" s="220" t="s">
        <v>252</v>
      </c>
    </row>
    <row r="31" spans="2:34" ht="14.25" customHeight="1" x14ac:dyDescent="0.2">
      <c r="R31" s="67" t="s">
        <v>92</v>
      </c>
      <c r="S31" s="66">
        <f>-SUMIF($U$9:$U$18,"A",$Q$9:$Q$18)</f>
        <v>-0.1</v>
      </c>
      <c r="T31" s="47">
        <f>SUMIF($U$9:$U$18,"A",$S$9:$S$18)</f>
        <v>0.7001659966800664</v>
      </c>
    </row>
    <row r="32" spans="2:34" x14ac:dyDescent="0.2">
      <c r="R32" s="67" t="s">
        <v>93</v>
      </c>
      <c r="S32" s="66">
        <f>-SUMIF($U$9:$U$18,"B",$Q$9:$Q$18)</f>
        <v>-0.2</v>
      </c>
      <c r="T32" s="47">
        <f>SUMIF($U$9:$U$18,"B",$S$9:$S$18)</f>
        <v>0.20047599048019041</v>
      </c>
    </row>
    <row r="33" spans="13:29" x14ac:dyDescent="0.2">
      <c r="R33" s="67" t="s">
        <v>94</v>
      </c>
      <c r="S33" s="66">
        <f>-SUMIF($U$9:$U$18,"C",$Q$9:$Q$18)</f>
        <v>-0.7</v>
      </c>
      <c r="T33" s="47">
        <f>SUMIF($U$9:$U$18,"C",$S$9:$S$18)</f>
        <v>9.9358012839743215E-2</v>
      </c>
    </row>
    <row r="34" spans="13:29" ht="15" thickBot="1" x14ac:dyDescent="0.25">
      <c r="R34" s="245" t="s">
        <v>27</v>
      </c>
      <c r="S34" s="89">
        <f>SUM(S31:S33)</f>
        <v>-1</v>
      </c>
      <c r="T34" s="48">
        <f>SUM(T31:T33)</f>
        <v>1</v>
      </c>
    </row>
    <row r="36" spans="13:29" ht="15" customHeight="1" x14ac:dyDescent="0.25">
      <c r="R36" s="82" t="s">
        <v>105</v>
      </c>
    </row>
    <row r="37" spans="13:29" ht="15" customHeight="1" x14ac:dyDescent="0.2">
      <c r="S37" s="701" t="s">
        <v>683</v>
      </c>
      <c r="T37" s="701"/>
      <c r="U37" s="701"/>
      <c r="V37" s="701"/>
      <c r="W37" s="701"/>
    </row>
    <row r="38" spans="13:29" ht="15" customHeight="1" x14ac:dyDescent="0.2">
      <c r="S38" s="785" t="s">
        <v>681</v>
      </c>
      <c r="T38" s="785"/>
      <c r="U38" s="785"/>
      <c r="V38" s="785"/>
      <c r="W38" s="785"/>
    </row>
    <row r="39" spans="13:29" ht="15" customHeight="1" x14ac:dyDescent="0.2">
      <c r="S39" s="789" t="s">
        <v>106</v>
      </c>
      <c r="T39" s="789"/>
      <c r="U39" s="789"/>
      <c r="V39" s="789"/>
      <c r="W39" s="789"/>
    </row>
    <row r="40" spans="13:29" ht="14.25" customHeight="1" x14ac:dyDescent="0.2">
      <c r="M40" s="329"/>
      <c r="N40" s="329"/>
      <c r="O40" s="329"/>
      <c r="P40" s="329"/>
    </row>
    <row r="41" spans="13:29" x14ac:dyDescent="0.2">
      <c r="S41" s="785" t="s">
        <v>715</v>
      </c>
      <c r="T41" s="789"/>
      <c r="U41" s="789"/>
      <c r="V41" s="789"/>
      <c r="W41" s="789"/>
    </row>
    <row r="43" spans="13:29" ht="15" x14ac:dyDescent="0.25">
      <c r="R43" s="82" t="s">
        <v>135</v>
      </c>
    </row>
    <row r="44" spans="13:29" x14ac:dyDescent="0.2">
      <c r="S44" s="785" t="s">
        <v>682</v>
      </c>
      <c r="T44" s="785"/>
      <c r="U44" s="785"/>
      <c r="V44" s="785"/>
      <c r="W44" s="785"/>
    </row>
    <row r="45" spans="13:29" x14ac:dyDescent="0.2">
      <c r="S45" s="785" t="s">
        <v>371</v>
      </c>
      <c r="T45" s="785"/>
      <c r="U45" s="785"/>
      <c r="V45" s="785"/>
      <c r="W45" s="785"/>
    </row>
    <row r="47" spans="13:29" ht="15" x14ac:dyDescent="0.25">
      <c r="X47" s="473" t="s">
        <v>381</v>
      </c>
      <c r="Y47" s="701" t="s">
        <v>538</v>
      </c>
      <c r="Z47" s="787"/>
      <c r="AA47" s="787"/>
      <c r="AB47" s="787"/>
      <c r="AC47" s="787"/>
    </row>
    <row r="48" spans="13:29" ht="15.75" x14ac:dyDescent="0.25">
      <c r="R48" s="244" t="s">
        <v>253</v>
      </c>
      <c r="X48" s="469"/>
    </row>
    <row r="49" spans="18:29" ht="15" x14ac:dyDescent="0.25">
      <c r="S49" s="784" t="s">
        <v>684</v>
      </c>
      <c r="T49" s="784"/>
      <c r="U49" s="784"/>
      <c r="V49" s="784"/>
      <c r="W49" s="784"/>
      <c r="X49" s="438" t="s">
        <v>383</v>
      </c>
      <c r="Y49" s="710" t="s">
        <v>539</v>
      </c>
      <c r="Z49" s="710"/>
      <c r="AA49" s="710"/>
      <c r="AB49" s="710"/>
      <c r="AC49" s="710"/>
    </row>
    <row r="50" spans="18:29" x14ac:dyDescent="0.2">
      <c r="S50" s="784" t="s">
        <v>685</v>
      </c>
      <c r="T50" s="784"/>
      <c r="U50" s="784"/>
      <c r="V50" s="784"/>
      <c r="W50" s="784"/>
      <c r="X50" s="143"/>
    </row>
    <row r="51" spans="18:29" x14ac:dyDescent="0.2">
      <c r="S51" s="784" t="s">
        <v>254</v>
      </c>
      <c r="T51" s="784"/>
      <c r="U51" s="784"/>
      <c r="V51" s="784"/>
      <c r="W51" s="784"/>
      <c r="X51" s="143"/>
    </row>
    <row r="52" spans="18:29" x14ac:dyDescent="0.2">
      <c r="S52" s="94"/>
      <c r="X52" s="469"/>
    </row>
    <row r="53" spans="18:29" x14ac:dyDescent="0.2">
      <c r="S53" s="784" t="s">
        <v>716</v>
      </c>
      <c r="T53" s="784"/>
      <c r="U53" s="784"/>
      <c r="V53" s="784"/>
      <c r="W53" s="784"/>
      <c r="X53" s="143"/>
    </row>
    <row r="54" spans="18:29" x14ac:dyDescent="0.2">
      <c r="X54" s="143"/>
    </row>
    <row r="55" spans="18:29" ht="15.75" x14ac:dyDescent="0.25">
      <c r="R55" s="244" t="s">
        <v>255</v>
      </c>
      <c r="X55" s="143"/>
    </row>
    <row r="56" spans="18:29" x14ac:dyDescent="0.2">
      <c r="S56" s="784" t="s">
        <v>686</v>
      </c>
      <c r="T56" s="784"/>
      <c r="U56" s="784"/>
      <c r="V56" s="784"/>
      <c r="W56" s="784"/>
    </row>
    <row r="57" spans="18:29" ht="15" x14ac:dyDescent="0.25">
      <c r="S57" s="784" t="s">
        <v>372</v>
      </c>
      <c r="T57" s="784"/>
      <c r="U57" s="784"/>
      <c r="V57" s="784"/>
      <c r="W57" s="784"/>
      <c r="X57" s="471"/>
    </row>
  </sheetData>
  <mergeCells count="34">
    <mergeCell ref="S57:W57"/>
    <mergeCell ref="S49:W49"/>
    <mergeCell ref="S50:W50"/>
    <mergeCell ref="S51:W51"/>
    <mergeCell ref="S56:W56"/>
    <mergeCell ref="S53:W53"/>
    <mergeCell ref="AI4:AM4"/>
    <mergeCell ref="AI5:AM5"/>
    <mergeCell ref="X4:AA4"/>
    <mergeCell ref="X5:AA5"/>
    <mergeCell ref="S37:W37"/>
    <mergeCell ref="T22:U22"/>
    <mergeCell ref="M22:S22"/>
    <mergeCell ref="M24:Q24"/>
    <mergeCell ref="B1:E1"/>
    <mergeCell ref="B2:E2"/>
    <mergeCell ref="B4:D4"/>
    <mergeCell ref="M4:T4"/>
    <mergeCell ref="Y47:AC47"/>
    <mergeCell ref="S38:W38"/>
    <mergeCell ref="S39:W39"/>
    <mergeCell ref="S41:W41"/>
    <mergeCell ref="S44:W44"/>
    <mergeCell ref="S45:W45"/>
    <mergeCell ref="M25:Q25"/>
    <mergeCell ref="Y49:AC49"/>
    <mergeCell ref="F4:J4"/>
    <mergeCell ref="F5:J5"/>
    <mergeCell ref="B5:D5"/>
    <mergeCell ref="M5:T5"/>
    <mergeCell ref="M27:Q27"/>
    <mergeCell ref="M28:Q28"/>
    <mergeCell ref="G21:J24"/>
    <mergeCell ref="G26:J29"/>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371"/>
  <dimension ref="A1:B15"/>
  <sheetViews>
    <sheetView view="pageLayout" zoomScaleNormal="100" workbookViewId="0">
      <selection activeCell="A9" sqref="A9"/>
    </sheetView>
  </sheetViews>
  <sheetFormatPr baseColWidth="10" defaultColWidth="11" defaultRowHeight="14.25" x14ac:dyDescent="0.2"/>
  <cols>
    <col min="1" max="1" width="77.125" style="146" customWidth="1"/>
    <col min="2" max="2" width="76.5" style="143" customWidth="1"/>
    <col min="3" max="16384" width="11" style="143"/>
  </cols>
  <sheetData>
    <row r="1" spans="1:2" ht="18" x14ac:dyDescent="0.2">
      <c r="A1" s="468" t="s">
        <v>202</v>
      </c>
      <c r="B1" s="153" t="s">
        <v>203</v>
      </c>
    </row>
    <row r="3" spans="1:2" ht="28.5" x14ac:dyDescent="0.2">
      <c r="A3" s="146" t="s">
        <v>527</v>
      </c>
      <c r="B3" s="162" t="s">
        <v>249</v>
      </c>
    </row>
    <row r="4" spans="1:2" x14ac:dyDescent="0.2">
      <c r="B4" s="146"/>
    </row>
    <row r="5" spans="1:2" ht="44.25" x14ac:dyDescent="0.2">
      <c r="A5" s="146" t="s">
        <v>594</v>
      </c>
      <c r="B5" s="162" t="s">
        <v>528</v>
      </c>
    </row>
    <row r="6" spans="1:2" x14ac:dyDescent="0.2">
      <c r="B6" s="146"/>
    </row>
    <row r="7" spans="1:2" ht="42.75" x14ac:dyDescent="0.2">
      <c r="A7" s="146" t="s">
        <v>529</v>
      </c>
      <c r="B7" s="162" t="s">
        <v>530</v>
      </c>
    </row>
    <row r="8" spans="1:2" x14ac:dyDescent="0.2">
      <c r="B8" s="146"/>
    </row>
    <row r="9" spans="1:2" ht="51" customHeight="1" x14ac:dyDescent="0.2">
      <c r="A9" s="146" t="s">
        <v>531</v>
      </c>
      <c r="B9" s="162" t="s">
        <v>250</v>
      </c>
    </row>
    <row r="10" spans="1:2" x14ac:dyDescent="0.2">
      <c r="B10" s="146"/>
    </row>
    <row r="11" spans="1:2" ht="42.75" x14ac:dyDescent="0.2">
      <c r="A11" s="146" t="s">
        <v>532</v>
      </c>
      <c r="B11" s="162" t="s">
        <v>533</v>
      </c>
    </row>
    <row r="12" spans="1:2" x14ac:dyDescent="0.2">
      <c r="B12" s="146"/>
    </row>
    <row r="13" spans="1:2" ht="48" customHeight="1" x14ac:dyDescent="0.2">
      <c r="A13" s="146" t="s">
        <v>534</v>
      </c>
      <c r="B13" s="162" t="s">
        <v>535</v>
      </c>
    </row>
    <row r="14" spans="1:2" x14ac:dyDescent="0.2">
      <c r="B14" s="146"/>
    </row>
    <row r="15" spans="1:2" ht="28.5" x14ac:dyDescent="0.2">
      <c r="A15" s="146" t="s">
        <v>537</v>
      </c>
      <c r="B15" s="162" t="s">
        <v>536</v>
      </c>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4"/>
  <dimension ref="B1:AE71"/>
  <sheetViews>
    <sheetView zoomScale="80" zoomScaleNormal="80" workbookViewId="0">
      <selection activeCell="L32" sqref="L32"/>
    </sheetView>
  </sheetViews>
  <sheetFormatPr baseColWidth="10" defaultColWidth="11" defaultRowHeight="14.25" x14ac:dyDescent="0.2"/>
  <cols>
    <col min="1" max="1" width="2.75" style="30" customWidth="1"/>
    <col min="2" max="2" width="8.75" style="30" customWidth="1"/>
    <col min="3" max="4" width="11" style="30"/>
    <col min="5" max="5" width="14.75" style="30" customWidth="1"/>
    <col min="6" max="6" width="13.25" style="30" customWidth="1"/>
    <col min="7" max="7" width="12.625" style="30" customWidth="1"/>
    <col min="8" max="8" width="12.25" style="30" customWidth="1"/>
    <col min="9" max="9" width="11.875" style="30" customWidth="1"/>
    <col min="10" max="10" width="11" style="30"/>
    <col min="11" max="11" width="12.375" style="30" customWidth="1"/>
    <col min="12" max="16384" width="11" style="30"/>
  </cols>
  <sheetData>
    <row r="1" spans="2:31" ht="18" x14ac:dyDescent="0.2">
      <c r="B1" s="772" t="s">
        <v>248</v>
      </c>
      <c r="C1" s="772"/>
      <c r="D1" s="772"/>
      <c r="E1" s="772"/>
    </row>
    <row r="2" spans="2:31" ht="18" x14ac:dyDescent="0.2">
      <c r="B2" s="773" t="s">
        <v>261</v>
      </c>
      <c r="C2" s="773"/>
      <c r="D2" s="773"/>
      <c r="E2" s="773"/>
    </row>
    <row r="3" spans="2:31" ht="18" x14ac:dyDescent="0.2">
      <c r="B3" s="144"/>
    </row>
    <row r="4" spans="2:31" ht="15" x14ac:dyDescent="0.25">
      <c r="B4" s="776" t="s">
        <v>380</v>
      </c>
      <c r="C4" s="776"/>
      <c r="D4" s="776"/>
      <c r="E4" s="776"/>
      <c r="F4" s="776"/>
      <c r="G4" s="776"/>
      <c r="H4" s="776"/>
    </row>
    <row r="6" spans="2:31" ht="30" customHeight="1" x14ac:dyDescent="0.2">
      <c r="B6" s="500"/>
      <c r="C6" s="500"/>
      <c r="D6" s="500"/>
      <c r="E6" s="500"/>
      <c r="F6" s="500"/>
      <c r="G6" s="500"/>
      <c r="H6" s="500"/>
      <c r="I6" s="500"/>
      <c r="J6" s="215" t="s">
        <v>240</v>
      </c>
      <c r="K6" s="215" t="s">
        <v>241</v>
      </c>
    </row>
    <row r="7" spans="2:31" ht="30" customHeight="1" x14ac:dyDescent="0.2">
      <c r="B7" s="332"/>
      <c r="C7" s="332"/>
      <c r="D7" s="332"/>
      <c r="E7" s="332"/>
      <c r="F7" s="332"/>
      <c r="G7" s="332"/>
      <c r="H7" s="332"/>
      <c r="I7" s="332"/>
      <c r="J7" s="216" t="s">
        <v>242</v>
      </c>
      <c r="K7" s="216" t="s">
        <v>243</v>
      </c>
      <c r="V7" s="332" t="s">
        <v>276</v>
      </c>
    </row>
    <row r="8" spans="2:31" ht="15" thickBot="1" x14ac:dyDescent="0.25">
      <c r="J8" s="52">
        <v>0.8</v>
      </c>
      <c r="K8" s="52">
        <v>0.92</v>
      </c>
      <c r="V8" s="461"/>
      <c r="W8" s="461"/>
      <c r="X8" s="461"/>
      <c r="Y8" s="461"/>
      <c r="Z8" s="461"/>
      <c r="AA8" s="461"/>
      <c r="AB8" s="461"/>
      <c r="AC8" s="461"/>
      <c r="AD8" s="461"/>
      <c r="AE8" s="461"/>
    </row>
    <row r="9" spans="2:31" s="183" customFormat="1" ht="28.5" x14ac:dyDescent="0.2">
      <c r="B9" s="264" t="s">
        <v>80</v>
      </c>
      <c r="C9" s="265" t="s">
        <v>81</v>
      </c>
      <c r="D9" s="265" t="s">
        <v>82</v>
      </c>
      <c r="E9" s="265" t="s">
        <v>36</v>
      </c>
      <c r="F9" s="265" t="s">
        <v>83</v>
      </c>
      <c r="G9" s="269" t="s">
        <v>85</v>
      </c>
      <c r="H9" s="265" t="s">
        <v>84</v>
      </c>
      <c r="I9" s="270" t="s">
        <v>86</v>
      </c>
      <c r="V9" s="462"/>
      <c r="W9" s="462"/>
      <c r="X9" s="462"/>
      <c r="Y9" s="462"/>
      <c r="Z9" s="462"/>
      <c r="AA9" s="462"/>
      <c r="AB9" s="462"/>
      <c r="AC9" s="462"/>
      <c r="AD9" s="462"/>
      <c r="AE9" s="462"/>
    </row>
    <row r="10" spans="2:31" s="34" customFormat="1" ht="48.75" customHeight="1" thickBot="1" x14ac:dyDescent="0.3">
      <c r="B10" s="225" t="s">
        <v>233</v>
      </c>
      <c r="C10" s="214" t="s">
        <v>234</v>
      </c>
      <c r="D10" s="214" t="s">
        <v>235</v>
      </c>
      <c r="E10" s="214" t="s">
        <v>146</v>
      </c>
      <c r="F10" s="214" t="s">
        <v>236</v>
      </c>
      <c r="G10" s="217" t="s">
        <v>244</v>
      </c>
      <c r="H10" s="214" t="s">
        <v>237</v>
      </c>
      <c r="I10" s="218" t="s">
        <v>245</v>
      </c>
      <c r="V10" s="463"/>
      <c r="W10" s="463"/>
      <c r="X10" s="463"/>
      <c r="Y10" s="463"/>
      <c r="Z10" s="463"/>
      <c r="AA10" s="463"/>
      <c r="AB10" s="463"/>
      <c r="AC10" s="463"/>
      <c r="AD10" s="463"/>
      <c r="AE10" s="463"/>
    </row>
    <row r="11" spans="2:31" x14ac:dyDescent="0.2">
      <c r="B11" s="273" t="s">
        <v>70</v>
      </c>
      <c r="C11" s="382">
        <v>72</v>
      </c>
      <c r="D11" s="383">
        <v>3900</v>
      </c>
      <c r="E11" s="382"/>
      <c r="F11" s="276"/>
      <c r="G11" s="384"/>
      <c r="H11" s="276"/>
      <c r="I11" s="385"/>
      <c r="J11" s="380"/>
      <c r="K11" s="65"/>
      <c r="L11" s="65"/>
      <c r="V11" s="461"/>
      <c r="W11" s="461"/>
      <c r="X11" s="461"/>
      <c r="Y11" s="461"/>
      <c r="Z11" s="461"/>
      <c r="AA11" s="461"/>
      <c r="AB11" s="461"/>
      <c r="AC11" s="461"/>
      <c r="AD11" s="461"/>
      <c r="AE11" s="461"/>
    </row>
    <row r="12" spans="2:31" x14ac:dyDescent="0.2">
      <c r="B12" s="35" t="s">
        <v>71</v>
      </c>
      <c r="C12" s="36">
        <v>1.25</v>
      </c>
      <c r="D12" s="41">
        <v>15000</v>
      </c>
      <c r="E12" s="36"/>
      <c r="F12" s="42"/>
      <c r="G12" s="50"/>
      <c r="H12" s="42"/>
      <c r="I12" s="51"/>
      <c r="J12" s="380"/>
      <c r="K12" s="65"/>
      <c r="L12" s="65"/>
      <c r="V12" s="461"/>
      <c r="W12" s="461"/>
      <c r="X12" s="461"/>
      <c r="Y12" s="461"/>
      <c r="Z12" s="461"/>
      <c r="AA12" s="461"/>
      <c r="AB12" s="461"/>
      <c r="AC12" s="461"/>
      <c r="AD12" s="461"/>
      <c r="AE12" s="461"/>
    </row>
    <row r="13" spans="2:31" x14ac:dyDescent="0.2">
      <c r="B13" s="35" t="s">
        <v>72</v>
      </c>
      <c r="C13" s="36">
        <v>22</v>
      </c>
      <c r="D13" s="41">
        <v>6300</v>
      </c>
      <c r="E13" s="36"/>
      <c r="F13" s="42"/>
      <c r="G13" s="50"/>
      <c r="H13" s="42"/>
      <c r="I13" s="51"/>
      <c r="J13" s="380"/>
      <c r="K13" s="65"/>
      <c r="L13" s="65"/>
      <c r="V13" s="461"/>
      <c r="W13" s="461"/>
      <c r="X13" s="461"/>
      <c r="Y13" s="461"/>
      <c r="Z13" s="461"/>
      <c r="AA13" s="461"/>
      <c r="AB13" s="461"/>
      <c r="AC13" s="461"/>
      <c r="AD13" s="461"/>
      <c r="AE13" s="461"/>
    </row>
    <row r="14" spans="2:31" x14ac:dyDescent="0.2">
      <c r="B14" s="35" t="s">
        <v>73</v>
      </c>
      <c r="C14" s="36">
        <v>8</v>
      </c>
      <c r="D14" s="41">
        <v>5200</v>
      </c>
      <c r="E14" s="36"/>
      <c r="F14" s="42"/>
      <c r="G14" s="50"/>
      <c r="H14" s="42"/>
      <c r="I14" s="51"/>
      <c r="J14" s="240"/>
      <c r="K14" s="65"/>
      <c r="L14" s="65"/>
      <c r="V14" s="461"/>
      <c r="W14" s="461"/>
      <c r="X14" s="461"/>
      <c r="Y14" s="461"/>
      <c r="Z14" s="461"/>
      <c r="AA14" s="461"/>
      <c r="AB14" s="461"/>
      <c r="AC14" s="461"/>
      <c r="AD14" s="461"/>
      <c r="AE14" s="461"/>
    </row>
    <row r="15" spans="2:31" x14ac:dyDescent="0.2">
      <c r="B15" s="35" t="s">
        <v>74</v>
      </c>
      <c r="C15" s="36">
        <v>1.8</v>
      </c>
      <c r="D15" s="41">
        <v>22000</v>
      </c>
      <c r="E15" s="36"/>
      <c r="F15" s="42"/>
      <c r="G15" s="50"/>
      <c r="H15" s="42"/>
      <c r="I15" s="51"/>
      <c r="J15" s="240"/>
      <c r="K15" s="65"/>
      <c r="L15" s="65"/>
      <c r="V15" s="461"/>
      <c r="W15" s="461"/>
      <c r="X15" s="461"/>
      <c r="Y15" s="461"/>
      <c r="Z15" s="461"/>
      <c r="AA15" s="461"/>
      <c r="AB15" s="461"/>
      <c r="AC15" s="461"/>
      <c r="AD15" s="461"/>
      <c r="AE15" s="461"/>
    </row>
    <row r="16" spans="2:31" x14ac:dyDescent="0.2">
      <c r="B16" s="35" t="s">
        <v>75</v>
      </c>
      <c r="C16" s="36">
        <v>2</v>
      </c>
      <c r="D16" s="41">
        <v>8000</v>
      </c>
      <c r="E16" s="36"/>
      <c r="F16" s="42"/>
      <c r="G16" s="50"/>
      <c r="H16" s="42"/>
      <c r="I16" s="51"/>
      <c r="J16" s="240"/>
      <c r="K16" s="65"/>
      <c r="L16" s="65"/>
      <c r="V16" s="461"/>
      <c r="W16" s="461"/>
      <c r="X16" s="461"/>
      <c r="Y16" s="461"/>
      <c r="Z16" s="461"/>
      <c r="AA16" s="461"/>
      <c r="AB16" s="461"/>
      <c r="AC16" s="461"/>
      <c r="AD16" s="461"/>
      <c r="AE16" s="461"/>
    </row>
    <row r="17" spans="2:31" x14ac:dyDescent="0.2">
      <c r="B17" s="35" t="s">
        <v>76</v>
      </c>
      <c r="C17" s="36">
        <v>9</v>
      </c>
      <c r="D17" s="41">
        <v>6400</v>
      </c>
      <c r="E17" s="36"/>
      <c r="F17" s="42"/>
      <c r="G17" s="50"/>
      <c r="H17" s="42"/>
      <c r="I17" s="51"/>
      <c r="J17" s="381"/>
      <c r="K17" s="65"/>
      <c r="L17" s="65"/>
      <c r="V17" s="461"/>
      <c r="W17" s="461"/>
      <c r="X17" s="461"/>
      <c r="Y17" s="461"/>
      <c r="Z17" s="461"/>
      <c r="AA17" s="461"/>
      <c r="AB17" s="461"/>
      <c r="AC17" s="461"/>
      <c r="AD17" s="461"/>
      <c r="AE17" s="461"/>
    </row>
    <row r="18" spans="2:31" x14ac:dyDescent="0.2">
      <c r="B18" s="35" t="s">
        <v>77</v>
      </c>
      <c r="C18" s="36">
        <v>1.7</v>
      </c>
      <c r="D18" s="41">
        <v>15000</v>
      </c>
      <c r="E18" s="36"/>
      <c r="F18" s="42"/>
      <c r="G18" s="50"/>
      <c r="H18" s="42"/>
      <c r="I18" s="51"/>
      <c r="J18" s="381"/>
      <c r="K18" s="65"/>
      <c r="L18" s="65"/>
      <c r="V18" s="461"/>
      <c r="W18" s="461"/>
      <c r="X18" s="461"/>
      <c r="Y18" s="461"/>
      <c r="Z18" s="461"/>
      <c r="AA18" s="461"/>
      <c r="AB18" s="461"/>
      <c r="AC18" s="461"/>
      <c r="AD18" s="461"/>
      <c r="AE18" s="461"/>
    </row>
    <row r="19" spans="2:31" x14ac:dyDescent="0.2">
      <c r="B19" s="35" t="s">
        <v>78</v>
      </c>
      <c r="C19" s="36">
        <v>39</v>
      </c>
      <c r="D19" s="41">
        <v>5500</v>
      </c>
      <c r="E19" s="36"/>
      <c r="F19" s="42"/>
      <c r="G19" s="50"/>
      <c r="H19" s="42"/>
      <c r="I19" s="51"/>
      <c r="J19" s="381"/>
      <c r="K19" s="65"/>
      <c r="L19" s="65"/>
      <c r="V19" s="461"/>
      <c r="W19" s="461"/>
      <c r="X19" s="461"/>
      <c r="Y19" s="461"/>
      <c r="Z19" s="461"/>
      <c r="AA19" s="461"/>
      <c r="AB19" s="461"/>
      <c r="AC19" s="461"/>
      <c r="AD19" s="461"/>
      <c r="AE19" s="461"/>
    </row>
    <row r="20" spans="2:31" ht="15" thickBot="1" x14ac:dyDescent="0.25">
      <c r="B20" s="38" t="s">
        <v>79</v>
      </c>
      <c r="C20" s="39">
        <v>0.88</v>
      </c>
      <c r="D20" s="44">
        <v>14000</v>
      </c>
      <c r="E20" s="39"/>
      <c r="F20" s="45"/>
      <c r="G20" s="386"/>
      <c r="H20" s="45"/>
      <c r="I20" s="387"/>
      <c r="J20" s="381"/>
      <c r="K20" s="65"/>
      <c r="L20" s="65"/>
      <c r="V20" s="461"/>
      <c r="W20" s="461"/>
      <c r="X20" s="461"/>
      <c r="Y20" s="461"/>
      <c r="Z20" s="461"/>
      <c r="AA20" s="461"/>
      <c r="AB20" s="461"/>
      <c r="AC20" s="461"/>
      <c r="AD20" s="461"/>
      <c r="AE20" s="461"/>
    </row>
    <row r="21" spans="2:31" x14ac:dyDescent="0.2">
      <c r="B21" s="31"/>
      <c r="C21" s="33"/>
      <c r="E21" s="32"/>
      <c r="F21" s="32"/>
      <c r="G21" s="32"/>
      <c r="H21" s="32"/>
      <c r="I21" s="32"/>
      <c r="V21" s="461"/>
      <c r="W21" s="461"/>
      <c r="X21" s="461"/>
      <c r="Y21" s="461"/>
      <c r="Z21" s="461"/>
      <c r="AA21" s="461"/>
      <c r="AB21" s="461"/>
      <c r="AC21" s="461"/>
      <c r="AD21" s="461"/>
      <c r="AE21" s="461"/>
    </row>
    <row r="22" spans="2:31" ht="15" x14ac:dyDescent="0.2">
      <c r="C22" s="630" t="s">
        <v>381</v>
      </c>
      <c r="D22" s="705" t="s">
        <v>791</v>
      </c>
      <c r="E22" s="799"/>
      <c r="F22" s="799"/>
      <c r="G22" s="799"/>
      <c r="H22" s="799"/>
      <c r="I22" s="799"/>
      <c r="V22" s="461"/>
      <c r="W22" s="461"/>
      <c r="X22" s="461"/>
      <c r="Y22" s="461"/>
      <c r="Z22" s="461"/>
      <c r="AA22" s="461"/>
      <c r="AB22" s="461"/>
      <c r="AC22" s="461"/>
      <c r="AD22" s="461"/>
      <c r="AE22" s="461"/>
    </row>
    <row r="23" spans="2:31" x14ac:dyDescent="0.2">
      <c r="D23" s="799"/>
      <c r="E23" s="799"/>
      <c r="F23" s="799"/>
      <c r="G23" s="799"/>
      <c r="H23" s="799"/>
      <c r="I23" s="799"/>
      <c r="V23" s="461"/>
      <c r="W23" s="461"/>
      <c r="X23" s="461"/>
      <c r="Y23" s="461"/>
      <c r="Z23" s="461"/>
      <c r="AA23" s="461"/>
      <c r="AB23" s="461"/>
      <c r="AC23" s="461"/>
      <c r="AD23" s="461"/>
      <c r="AE23" s="461"/>
    </row>
    <row r="24" spans="2:31" ht="15" x14ac:dyDescent="0.2">
      <c r="C24" s="216" t="s">
        <v>383</v>
      </c>
      <c r="D24" s="725" t="s">
        <v>792</v>
      </c>
      <c r="E24" s="725"/>
      <c r="F24" s="725"/>
      <c r="G24" s="725"/>
      <c r="H24" s="725"/>
      <c r="I24" s="725"/>
      <c r="K24" s="66"/>
      <c r="L24" s="66"/>
      <c r="V24" s="461"/>
      <c r="W24" s="461"/>
      <c r="X24" s="461"/>
      <c r="Y24" s="461"/>
      <c r="Z24" s="461"/>
      <c r="AA24" s="461"/>
      <c r="AB24" s="461"/>
      <c r="AC24" s="461"/>
      <c r="AD24" s="461"/>
      <c r="AE24" s="461"/>
    </row>
    <row r="25" spans="2:31" x14ac:dyDescent="0.2">
      <c r="D25" s="725"/>
      <c r="E25" s="725"/>
      <c r="F25" s="725"/>
      <c r="G25" s="725"/>
      <c r="H25" s="725"/>
      <c r="I25" s="725"/>
      <c r="K25" s="66"/>
      <c r="L25" s="66"/>
      <c r="V25" s="461"/>
      <c r="W25" s="461"/>
      <c r="X25" s="461"/>
      <c r="Y25" s="461"/>
      <c r="Z25" s="461"/>
      <c r="AA25" s="461"/>
      <c r="AB25" s="461"/>
      <c r="AC25" s="461"/>
      <c r="AD25" s="461"/>
      <c r="AE25" s="461"/>
    </row>
    <row r="26" spans="2:31" x14ac:dyDescent="0.2">
      <c r="V26" s="461"/>
      <c r="W26" s="461"/>
      <c r="X26" s="461"/>
      <c r="Y26" s="461"/>
      <c r="Z26" s="461"/>
      <c r="AA26" s="461"/>
      <c r="AB26" s="461"/>
      <c r="AC26" s="461"/>
      <c r="AD26" s="461"/>
      <c r="AE26" s="461"/>
    </row>
    <row r="27" spans="2:31" x14ac:dyDescent="0.2">
      <c r="V27" s="461"/>
      <c r="W27" s="461"/>
      <c r="X27" s="461"/>
      <c r="Y27" s="461"/>
      <c r="Z27" s="461"/>
      <c r="AA27" s="461"/>
      <c r="AB27" s="461"/>
      <c r="AC27" s="461"/>
      <c r="AD27" s="461"/>
      <c r="AE27" s="461"/>
    </row>
    <row r="28" spans="2:31" x14ac:dyDescent="0.2">
      <c r="V28" s="461"/>
      <c r="W28" s="461"/>
      <c r="X28" s="461"/>
      <c r="Y28" s="461"/>
      <c r="Z28" s="461"/>
      <c r="AA28" s="461"/>
      <c r="AB28" s="461"/>
      <c r="AC28" s="461"/>
      <c r="AD28" s="461"/>
      <c r="AE28" s="461"/>
    </row>
    <row r="29" spans="2:31" x14ac:dyDescent="0.2">
      <c r="V29" s="461"/>
      <c r="W29" s="461"/>
      <c r="X29" s="461"/>
      <c r="Y29" s="461"/>
      <c r="Z29" s="461"/>
      <c r="AA29" s="461"/>
      <c r="AB29" s="461"/>
      <c r="AC29" s="461"/>
      <c r="AD29" s="461"/>
      <c r="AE29" s="461"/>
    </row>
    <row r="30" spans="2:31" ht="15" thickBot="1" x14ac:dyDescent="0.25">
      <c r="V30" s="461"/>
      <c r="W30" s="461"/>
      <c r="X30" s="461"/>
      <c r="Y30" s="461"/>
      <c r="Z30" s="461"/>
      <c r="AA30" s="461"/>
      <c r="AB30" s="461"/>
      <c r="AC30" s="461"/>
      <c r="AD30" s="461"/>
      <c r="AE30" s="461"/>
    </row>
    <row r="31" spans="2:31" ht="28.5" x14ac:dyDescent="0.2">
      <c r="G31" s="243"/>
      <c r="H31" s="221" t="s">
        <v>90</v>
      </c>
      <c r="I31" s="222" t="s">
        <v>91</v>
      </c>
      <c r="V31" s="461"/>
      <c r="W31" s="461"/>
      <c r="X31" s="461"/>
      <c r="Y31" s="461"/>
      <c r="Z31" s="461"/>
      <c r="AA31" s="461"/>
      <c r="AB31" s="461"/>
      <c r="AC31" s="461"/>
      <c r="AD31" s="461"/>
      <c r="AE31" s="461"/>
    </row>
    <row r="32" spans="2:31" ht="45.75" thickBot="1" x14ac:dyDescent="0.25">
      <c r="G32" s="68"/>
      <c r="H32" s="219" t="s">
        <v>251</v>
      </c>
      <c r="I32" s="220" t="s">
        <v>252</v>
      </c>
      <c r="V32" s="461"/>
      <c r="W32" s="461"/>
      <c r="X32" s="461"/>
      <c r="Y32" s="461"/>
      <c r="Z32" s="461"/>
      <c r="AA32" s="461"/>
      <c r="AB32" s="461"/>
      <c r="AC32" s="461"/>
      <c r="AD32" s="461"/>
      <c r="AE32" s="461"/>
    </row>
    <row r="33" spans="7:31" x14ac:dyDescent="0.2">
      <c r="G33" s="67" t="s">
        <v>92</v>
      </c>
      <c r="H33" s="66"/>
      <c r="I33" s="47"/>
      <c r="V33" s="461"/>
      <c r="W33" s="461"/>
      <c r="X33" s="461"/>
      <c r="Y33" s="461"/>
      <c r="Z33" s="461"/>
      <c r="AA33" s="461"/>
      <c r="AB33" s="461"/>
      <c r="AC33" s="461"/>
      <c r="AD33" s="461"/>
      <c r="AE33" s="461"/>
    </row>
    <row r="34" spans="7:31" x14ac:dyDescent="0.2">
      <c r="G34" s="67" t="s">
        <v>93</v>
      </c>
      <c r="H34" s="66"/>
      <c r="I34" s="47"/>
      <c r="V34" s="461"/>
      <c r="W34" s="461"/>
      <c r="X34" s="461"/>
      <c r="Y34" s="461"/>
      <c r="Z34" s="461"/>
      <c r="AA34" s="461"/>
      <c r="AB34" s="461"/>
      <c r="AC34" s="461"/>
      <c r="AD34" s="461"/>
      <c r="AE34" s="461"/>
    </row>
    <row r="35" spans="7:31" x14ac:dyDescent="0.2">
      <c r="G35" s="67" t="s">
        <v>94</v>
      </c>
      <c r="H35" s="66"/>
      <c r="I35" s="47"/>
      <c r="V35" s="461"/>
      <c r="W35" s="461"/>
      <c r="X35" s="461"/>
      <c r="Y35" s="461"/>
      <c r="Z35" s="461"/>
      <c r="AA35" s="461"/>
      <c r="AB35" s="461"/>
      <c r="AC35" s="461"/>
      <c r="AD35" s="461"/>
      <c r="AE35" s="461"/>
    </row>
    <row r="36" spans="7:31" ht="15" thickBot="1" x14ac:dyDescent="0.25">
      <c r="G36" s="245" t="s">
        <v>27</v>
      </c>
      <c r="H36" s="89"/>
      <c r="I36" s="48"/>
      <c r="V36" s="461"/>
      <c r="W36" s="461"/>
      <c r="X36" s="461"/>
      <c r="Y36" s="461"/>
      <c r="Z36" s="461"/>
      <c r="AA36" s="461"/>
      <c r="AB36" s="461"/>
      <c r="AC36" s="461"/>
      <c r="AD36" s="461"/>
      <c r="AE36" s="461"/>
    </row>
    <row r="37" spans="7:31" x14ac:dyDescent="0.2">
      <c r="V37" s="461"/>
      <c r="W37" s="461"/>
      <c r="X37" s="461"/>
      <c r="Y37" s="461"/>
      <c r="Z37" s="461"/>
      <c r="AA37" s="461"/>
      <c r="AB37" s="461"/>
      <c r="AC37" s="461"/>
      <c r="AD37" s="461"/>
      <c r="AE37" s="461"/>
    </row>
    <row r="38" spans="7:31" x14ac:dyDescent="0.2">
      <c r="V38" s="461"/>
      <c r="W38" s="461"/>
      <c r="X38" s="461"/>
      <c r="Y38" s="461"/>
      <c r="Z38" s="461"/>
      <c r="AA38" s="461"/>
      <c r="AB38" s="461"/>
      <c r="AC38" s="461"/>
      <c r="AD38" s="461"/>
      <c r="AE38" s="461"/>
    </row>
    <row r="39" spans="7:31" ht="15" x14ac:dyDescent="0.25">
      <c r="G39" s="82" t="s">
        <v>105</v>
      </c>
      <c r="V39" s="461"/>
      <c r="W39" s="461"/>
      <c r="X39" s="461"/>
      <c r="Y39" s="461"/>
      <c r="Z39" s="461"/>
      <c r="AA39" s="461"/>
      <c r="AB39" s="461"/>
      <c r="AC39" s="461"/>
      <c r="AD39" s="461"/>
      <c r="AE39" s="461"/>
    </row>
    <row r="40" spans="7:31" x14ac:dyDescent="0.2">
      <c r="H40" s="701" t="s">
        <v>683</v>
      </c>
      <c r="I40" s="701"/>
      <c r="J40" s="701"/>
      <c r="K40" s="701"/>
      <c r="L40" s="701"/>
      <c r="V40" s="461"/>
      <c r="W40" s="461"/>
      <c r="X40" s="461"/>
      <c r="Y40" s="461"/>
      <c r="Z40" s="461"/>
      <c r="AA40" s="461"/>
      <c r="AB40" s="461"/>
      <c r="AC40" s="461"/>
      <c r="AD40" s="461"/>
      <c r="AE40" s="461"/>
    </row>
    <row r="41" spans="7:31" x14ac:dyDescent="0.2">
      <c r="H41" s="785" t="s">
        <v>681</v>
      </c>
      <c r="I41" s="785"/>
      <c r="J41" s="785"/>
      <c r="K41" s="785"/>
      <c r="L41" s="785"/>
      <c r="V41" s="461"/>
      <c r="W41" s="461"/>
      <c r="X41" s="461"/>
      <c r="Y41" s="461"/>
      <c r="Z41" s="461"/>
      <c r="AA41" s="461"/>
      <c r="AB41" s="461"/>
      <c r="AC41" s="461"/>
      <c r="AD41" s="461"/>
      <c r="AE41" s="461"/>
    </row>
    <row r="42" spans="7:31" x14ac:dyDescent="0.2">
      <c r="H42" s="789" t="s">
        <v>106</v>
      </c>
      <c r="I42" s="789"/>
      <c r="J42" s="789"/>
      <c r="K42" s="789"/>
      <c r="L42" s="789"/>
      <c r="V42" s="461"/>
      <c r="W42" s="461"/>
      <c r="X42" s="461"/>
      <c r="Y42" s="461"/>
      <c r="Z42" s="461"/>
      <c r="AA42" s="461"/>
      <c r="AB42" s="461"/>
      <c r="AC42" s="461"/>
      <c r="AD42" s="461"/>
      <c r="AE42" s="461"/>
    </row>
    <row r="43" spans="7:31" x14ac:dyDescent="0.2">
      <c r="V43" s="461"/>
      <c r="W43" s="461"/>
      <c r="X43" s="461"/>
      <c r="Y43" s="461"/>
      <c r="Z43" s="461"/>
      <c r="AA43" s="461"/>
      <c r="AB43" s="461"/>
      <c r="AC43" s="461"/>
      <c r="AD43" s="461"/>
      <c r="AE43" s="461"/>
    </row>
    <row r="44" spans="7:31" x14ac:dyDescent="0.2">
      <c r="H44" s="785" t="s">
        <v>715</v>
      </c>
      <c r="I44" s="789"/>
      <c r="J44" s="789"/>
      <c r="K44" s="789"/>
      <c r="L44" s="789"/>
      <c r="V44" s="461"/>
      <c r="W44" s="461"/>
      <c r="X44" s="461"/>
      <c r="Y44" s="461"/>
      <c r="Z44" s="461"/>
      <c r="AA44" s="461"/>
      <c r="AB44" s="461"/>
      <c r="AC44" s="461"/>
      <c r="AD44" s="461"/>
      <c r="AE44" s="461"/>
    </row>
    <row r="45" spans="7:31" x14ac:dyDescent="0.2">
      <c r="V45" s="461"/>
      <c r="W45" s="461"/>
      <c r="X45" s="461"/>
      <c r="Y45" s="461"/>
      <c r="Z45" s="461"/>
      <c r="AA45" s="461"/>
      <c r="AB45" s="461"/>
      <c r="AC45" s="461"/>
      <c r="AD45" s="461"/>
      <c r="AE45" s="461"/>
    </row>
    <row r="46" spans="7:31" ht="15" x14ac:dyDescent="0.25">
      <c r="G46" s="82" t="s">
        <v>135</v>
      </c>
      <c r="V46" s="461"/>
      <c r="W46" s="461"/>
      <c r="X46" s="461"/>
      <c r="Y46" s="461"/>
      <c r="Z46" s="461"/>
      <c r="AA46" s="461"/>
      <c r="AB46" s="461"/>
      <c r="AC46" s="461"/>
      <c r="AD46" s="461"/>
      <c r="AE46" s="461"/>
    </row>
    <row r="47" spans="7:31" x14ac:dyDescent="0.2">
      <c r="H47" s="785" t="s">
        <v>682</v>
      </c>
      <c r="I47" s="785"/>
      <c r="J47" s="785"/>
      <c r="K47" s="785"/>
      <c r="L47" s="785"/>
      <c r="V47" s="461"/>
      <c r="W47" s="461"/>
      <c r="X47" s="461"/>
      <c r="Y47" s="461"/>
      <c r="Z47" s="461"/>
      <c r="AA47" s="461"/>
      <c r="AB47" s="461"/>
      <c r="AC47" s="461"/>
      <c r="AD47" s="461"/>
      <c r="AE47" s="461"/>
    </row>
    <row r="48" spans="7:31" x14ac:dyDescent="0.2">
      <c r="H48" s="785" t="s">
        <v>371</v>
      </c>
      <c r="I48" s="785"/>
      <c r="J48" s="785"/>
      <c r="K48" s="785"/>
      <c r="L48" s="785"/>
      <c r="V48" s="461"/>
      <c r="W48" s="461"/>
      <c r="X48" s="461"/>
      <c r="Y48" s="461"/>
      <c r="Z48" s="461"/>
      <c r="AA48" s="461"/>
      <c r="AB48" s="461"/>
      <c r="AC48" s="461"/>
      <c r="AD48" s="461"/>
      <c r="AE48" s="461"/>
    </row>
    <row r="49" spans="7:31" x14ac:dyDescent="0.2">
      <c r="V49" s="461"/>
      <c r="W49" s="461"/>
      <c r="X49" s="461"/>
      <c r="Y49" s="461"/>
      <c r="Z49" s="461"/>
      <c r="AA49" s="461"/>
      <c r="AB49" s="461"/>
      <c r="AC49" s="461"/>
      <c r="AD49" s="461"/>
      <c r="AE49" s="461"/>
    </row>
    <row r="50" spans="7:31" x14ac:dyDescent="0.2">
      <c r="V50" s="461"/>
      <c r="W50" s="461"/>
      <c r="X50" s="461"/>
      <c r="Y50" s="461"/>
      <c r="Z50" s="461"/>
      <c r="AA50" s="461"/>
      <c r="AB50" s="461"/>
      <c r="AC50" s="461"/>
      <c r="AD50" s="461"/>
      <c r="AE50" s="461"/>
    </row>
    <row r="51" spans="7:31" ht="15.75" x14ac:dyDescent="0.25">
      <c r="G51" s="244" t="s">
        <v>253</v>
      </c>
      <c r="V51" s="461"/>
      <c r="W51" s="461"/>
      <c r="X51" s="461"/>
      <c r="Y51" s="461"/>
      <c r="Z51" s="461"/>
      <c r="AA51" s="461"/>
      <c r="AB51" s="461"/>
      <c r="AC51" s="461"/>
      <c r="AD51" s="461"/>
      <c r="AE51" s="461"/>
    </row>
    <row r="52" spans="7:31" x14ac:dyDescent="0.2">
      <c r="H52" s="784" t="s">
        <v>684</v>
      </c>
      <c r="I52" s="784"/>
      <c r="J52" s="784"/>
      <c r="K52" s="784"/>
      <c r="L52" s="784"/>
      <c r="V52" s="461"/>
      <c r="W52" s="461"/>
      <c r="X52" s="461"/>
      <c r="Y52" s="461"/>
      <c r="Z52" s="461"/>
      <c r="AA52" s="461"/>
      <c r="AB52" s="461"/>
      <c r="AC52" s="461"/>
      <c r="AD52" s="461"/>
      <c r="AE52" s="461"/>
    </row>
    <row r="53" spans="7:31" x14ac:dyDescent="0.2">
      <c r="H53" s="784" t="s">
        <v>685</v>
      </c>
      <c r="I53" s="784"/>
      <c r="J53" s="784"/>
      <c r="K53" s="784"/>
      <c r="L53" s="784"/>
      <c r="V53" s="461"/>
      <c r="W53" s="461"/>
      <c r="X53" s="461"/>
      <c r="Y53" s="461"/>
      <c r="Z53" s="461"/>
      <c r="AA53" s="461"/>
      <c r="AB53" s="461"/>
      <c r="AC53" s="461"/>
      <c r="AD53" s="461"/>
      <c r="AE53" s="461"/>
    </row>
    <row r="54" spans="7:31" x14ac:dyDescent="0.2">
      <c r="H54" s="784" t="s">
        <v>254</v>
      </c>
      <c r="I54" s="784"/>
      <c r="J54" s="784"/>
      <c r="K54" s="784"/>
      <c r="L54" s="784"/>
      <c r="V54" s="461"/>
      <c r="W54" s="461"/>
      <c r="X54" s="461"/>
      <c r="Y54" s="461"/>
      <c r="Z54" s="461"/>
      <c r="AA54" s="461"/>
      <c r="AB54" s="461"/>
      <c r="AC54" s="461"/>
      <c r="AD54" s="461"/>
      <c r="AE54" s="461"/>
    </row>
    <row r="55" spans="7:31" x14ac:dyDescent="0.2">
      <c r="H55" s="94"/>
      <c r="V55" s="461"/>
      <c r="W55" s="461"/>
      <c r="X55" s="461"/>
      <c r="Y55" s="461"/>
      <c r="Z55" s="461"/>
      <c r="AA55" s="461"/>
      <c r="AB55" s="461"/>
      <c r="AC55" s="461"/>
      <c r="AD55" s="461"/>
      <c r="AE55" s="461"/>
    </row>
    <row r="56" spans="7:31" x14ac:dyDescent="0.2">
      <c r="H56" s="784" t="s">
        <v>716</v>
      </c>
      <c r="I56" s="784"/>
      <c r="J56" s="784"/>
      <c r="K56" s="784"/>
      <c r="L56" s="784"/>
      <c r="V56" s="461"/>
      <c r="W56" s="461"/>
      <c r="X56" s="461"/>
      <c r="Y56" s="461"/>
      <c r="Z56" s="461"/>
      <c r="AA56" s="461"/>
      <c r="AB56" s="461"/>
      <c r="AC56" s="461"/>
      <c r="AD56" s="461"/>
      <c r="AE56" s="461"/>
    </row>
    <row r="57" spans="7:31" x14ac:dyDescent="0.2">
      <c r="V57" s="461"/>
      <c r="W57" s="461"/>
      <c r="X57" s="461"/>
      <c r="Y57" s="461"/>
      <c r="Z57" s="461"/>
      <c r="AA57" s="461"/>
      <c r="AB57" s="461"/>
      <c r="AC57" s="461"/>
      <c r="AD57" s="461"/>
      <c r="AE57" s="461"/>
    </row>
    <row r="58" spans="7:31" ht="15.75" x14ac:dyDescent="0.25">
      <c r="G58" s="244" t="s">
        <v>255</v>
      </c>
      <c r="V58" s="461"/>
      <c r="W58" s="461"/>
      <c r="X58" s="461"/>
      <c r="Y58" s="461"/>
      <c r="Z58" s="461"/>
      <c r="AA58" s="461"/>
      <c r="AB58" s="461"/>
      <c r="AC58" s="461"/>
      <c r="AD58" s="461"/>
      <c r="AE58" s="461"/>
    </row>
    <row r="59" spans="7:31" x14ac:dyDescent="0.2">
      <c r="H59" s="784" t="s">
        <v>686</v>
      </c>
      <c r="I59" s="784"/>
      <c r="J59" s="784"/>
      <c r="K59" s="784"/>
      <c r="L59" s="784"/>
      <c r="V59" s="461"/>
      <c r="W59" s="461"/>
      <c r="X59" s="461"/>
      <c r="Y59" s="461"/>
      <c r="Z59" s="461"/>
      <c r="AA59" s="461"/>
      <c r="AB59" s="461"/>
      <c r="AC59" s="461"/>
      <c r="AD59" s="461"/>
      <c r="AE59" s="461"/>
    </row>
    <row r="60" spans="7:31" x14ac:dyDescent="0.2">
      <c r="H60" s="784" t="s">
        <v>372</v>
      </c>
      <c r="I60" s="784"/>
      <c r="J60" s="784"/>
      <c r="K60" s="784"/>
      <c r="L60" s="784"/>
      <c r="V60" s="461"/>
      <c r="W60" s="461"/>
      <c r="X60" s="461"/>
      <c r="Y60" s="461"/>
      <c r="Z60" s="461"/>
      <c r="AA60" s="461"/>
      <c r="AB60" s="461"/>
      <c r="AC60" s="461"/>
      <c r="AD60" s="461"/>
      <c r="AE60" s="461"/>
    </row>
    <row r="61" spans="7:31" x14ac:dyDescent="0.2">
      <c r="V61" s="461"/>
      <c r="W61" s="461"/>
      <c r="X61" s="461"/>
      <c r="Y61" s="461"/>
      <c r="Z61" s="461"/>
      <c r="AA61" s="461"/>
      <c r="AB61" s="461"/>
      <c r="AC61" s="461"/>
      <c r="AD61" s="461"/>
      <c r="AE61" s="461"/>
    </row>
    <row r="62" spans="7:31" x14ac:dyDescent="0.2">
      <c r="V62" s="461"/>
      <c r="W62" s="461"/>
      <c r="X62" s="461"/>
      <c r="Y62" s="461"/>
      <c r="Z62" s="461"/>
      <c r="AA62" s="461"/>
      <c r="AB62" s="461"/>
      <c r="AC62" s="461"/>
      <c r="AD62" s="461"/>
      <c r="AE62" s="461"/>
    </row>
    <row r="63" spans="7:31" x14ac:dyDescent="0.2">
      <c r="V63" s="461"/>
      <c r="W63" s="461"/>
      <c r="X63" s="461"/>
      <c r="Y63" s="461"/>
      <c r="Z63" s="461"/>
      <c r="AA63" s="461"/>
      <c r="AB63" s="461"/>
      <c r="AC63" s="461"/>
      <c r="AD63" s="461"/>
      <c r="AE63" s="461"/>
    </row>
    <row r="64" spans="7:31" x14ac:dyDescent="0.2">
      <c r="V64" s="461"/>
      <c r="W64" s="461"/>
      <c r="X64" s="461"/>
      <c r="Y64" s="461"/>
      <c r="Z64" s="461"/>
      <c r="AA64" s="461"/>
      <c r="AB64" s="461"/>
      <c r="AC64" s="461"/>
      <c r="AD64" s="461"/>
      <c r="AE64" s="461"/>
    </row>
    <row r="65" spans="22:31" x14ac:dyDescent="0.2">
      <c r="V65" s="461"/>
      <c r="W65" s="461"/>
      <c r="X65" s="461"/>
      <c r="Y65" s="461"/>
      <c r="Z65" s="461"/>
      <c r="AA65" s="461"/>
      <c r="AB65" s="461"/>
      <c r="AC65" s="461"/>
      <c r="AD65" s="461"/>
      <c r="AE65" s="461"/>
    </row>
    <row r="66" spans="22:31" x14ac:dyDescent="0.2">
      <c r="V66" s="461"/>
      <c r="W66" s="461"/>
      <c r="X66" s="461"/>
      <c r="Y66" s="461"/>
      <c r="Z66" s="461"/>
      <c r="AA66" s="461"/>
      <c r="AB66" s="461"/>
      <c r="AC66" s="461"/>
      <c r="AD66" s="461"/>
      <c r="AE66" s="461"/>
    </row>
    <row r="67" spans="22:31" x14ac:dyDescent="0.2">
      <c r="V67" s="461"/>
      <c r="W67" s="461"/>
      <c r="X67" s="461"/>
      <c r="Y67" s="461"/>
      <c r="Z67" s="461"/>
      <c r="AA67" s="461"/>
      <c r="AB67" s="461"/>
      <c r="AC67" s="461"/>
      <c r="AD67" s="461"/>
      <c r="AE67" s="461"/>
    </row>
    <row r="69" spans="22:31" ht="15" x14ac:dyDescent="0.25">
      <c r="V69" s="473" t="s">
        <v>381</v>
      </c>
      <c r="W69" s="701" t="s">
        <v>538</v>
      </c>
      <c r="X69" s="787"/>
      <c r="Y69" s="787"/>
      <c r="Z69" s="787"/>
      <c r="AA69" s="787"/>
    </row>
    <row r="70" spans="22:31" x14ac:dyDescent="0.2">
      <c r="V70" s="469"/>
    </row>
    <row r="71" spans="22:31" ht="15" x14ac:dyDescent="0.25">
      <c r="V71" s="438" t="s">
        <v>383</v>
      </c>
      <c r="W71" s="710" t="s">
        <v>539</v>
      </c>
      <c r="X71" s="710"/>
      <c r="Y71" s="710"/>
      <c r="Z71" s="710"/>
      <c r="AA71" s="710"/>
    </row>
  </sheetData>
  <sortState xmlns:xlrd2="http://schemas.microsoft.com/office/spreadsheetml/2017/richdata2" ref="B11:D20">
    <sortCondition ref="B11:B20"/>
  </sortState>
  <mergeCells count="19">
    <mergeCell ref="H56:L56"/>
    <mergeCell ref="H59:L59"/>
    <mergeCell ref="H60:L60"/>
    <mergeCell ref="W69:AA69"/>
    <mergeCell ref="W71:AA71"/>
    <mergeCell ref="B1:E1"/>
    <mergeCell ref="B2:E2"/>
    <mergeCell ref="B4:H4"/>
    <mergeCell ref="H40:L40"/>
    <mergeCell ref="H41:L41"/>
    <mergeCell ref="D22:I23"/>
    <mergeCell ref="D24:I25"/>
    <mergeCell ref="H53:L53"/>
    <mergeCell ref="H54:L54"/>
    <mergeCell ref="H42:L42"/>
    <mergeCell ref="H44:L44"/>
    <mergeCell ref="H47:L47"/>
    <mergeCell ref="H48:L48"/>
    <mergeCell ref="H52:L52"/>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40"/>
  <dimension ref="A1"/>
  <sheetViews>
    <sheetView showGridLines="0" workbookViewId="0">
      <selection activeCell="L38" sqref="L38"/>
    </sheetView>
  </sheetViews>
  <sheetFormatPr baseColWidth="10" defaultColWidth="11" defaultRowHeight="14.25" x14ac:dyDescent="0.2"/>
  <sheetData/>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29"/>
  <dimension ref="B1:AH74"/>
  <sheetViews>
    <sheetView zoomScale="90" zoomScaleNormal="90" workbookViewId="0">
      <selection activeCell="S54" sqref="S54"/>
    </sheetView>
  </sheetViews>
  <sheetFormatPr baseColWidth="10" defaultColWidth="11" defaultRowHeight="14.25" x14ac:dyDescent="0.2"/>
  <cols>
    <col min="1" max="1" width="2.25" style="30" customWidth="1"/>
    <col min="2" max="2" width="8.375" style="30" customWidth="1"/>
    <col min="3" max="3" width="11.875" style="30" customWidth="1"/>
    <col min="4" max="4" width="11" style="30"/>
    <col min="5" max="5" width="14.125" style="30" bestFit="1" customWidth="1"/>
    <col min="6" max="6" width="11.75" style="30" customWidth="1"/>
    <col min="7" max="8" width="11" style="30"/>
    <col min="9" max="9" width="15.875" style="30" customWidth="1"/>
    <col min="10" max="10" width="12.75" style="30" customWidth="1"/>
    <col min="11" max="12" width="11" style="30"/>
    <col min="13" max="13" width="8.75" style="30" customWidth="1"/>
    <col min="14" max="15" width="11" style="30"/>
    <col min="16" max="16" width="14.75" style="30" customWidth="1"/>
    <col min="17" max="17" width="13.25" style="30" customWidth="1"/>
    <col min="18" max="18" width="11.5" style="30" customWidth="1"/>
    <col min="19" max="19" width="11" style="30"/>
    <col min="20" max="20" width="11.875" style="30" customWidth="1"/>
    <col min="21" max="21" width="11" style="30"/>
    <col min="22" max="22" width="12.375" style="30" customWidth="1"/>
    <col min="23" max="16384" width="11" style="30"/>
  </cols>
  <sheetData>
    <row r="1" spans="2:28" ht="18" x14ac:dyDescent="0.2">
      <c r="B1" s="772" t="s">
        <v>266</v>
      </c>
      <c r="C1" s="772"/>
      <c r="D1" s="772"/>
      <c r="E1" s="772"/>
      <c r="F1" s="772"/>
      <c r="G1" s="772"/>
      <c r="H1" s="352"/>
      <c r="I1" s="103"/>
    </row>
    <row r="2" spans="2:28" ht="18" x14ac:dyDescent="0.2">
      <c r="B2" s="773" t="s">
        <v>267</v>
      </c>
      <c r="C2" s="773"/>
      <c r="D2" s="773"/>
      <c r="E2" s="773"/>
      <c r="F2" s="773"/>
      <c r="G2" s="773"/>
      <c r="H2" s="353"/>
      <c r="I2" s="208"/>
    </row>
    <row r="3" spans="2:28" ht="15" thickBot="1" x14ac:dyDescent="0.25"/>
    <row r="4" spans="2:28" ht="30" customHeight="1" x14ac:dyDescent="0.2">
      <c r="B4" s="787" t="s">
        <v>87</v>
      </c>
      <c r="C4" s="787"/>
      <c r="D4" s="787"/>
      <c r="F4" s="799" t="s">
        <v>89</v>
      </c>
      <c r="G4" s="787"/>
      <c r="H4" s="787"/>
      <c r="I4" s="787"/>
      <c r="J4" s="787"/>
      <c r="K4" s="787"/>
      <c r="M4" s="787" t="s">
        <v>88</v>
      </c>
      <c r="N4" s="787"/>
      <c r="O4" s="787"/>
      <c r="P4" s="787"/>
      <c r="Q4" s="787"/>
      <c r="R4" s="787"/>
      <c r="S4" s="787"/>
      <c r="T4" s="787"/>
      <c r="U4" s="215" t="s">
        <v>240</v>
      </c>
      <c r="V4" s="215" t="s">
        <v>241</v>
      </c>
      <c r="Y4" s="791" t="s">
        <v>677</v>
      </c>
      <c r="Z4" s="792"/>
      <c r="AA4" s="792"/>
      <c r="AB4" s="793"/>
    </row>
    <row r="5" spans="2:28" ht="30" customHeight="1" thickBot="1" x14ac:dyDescent="0.25">
      <c r="B5" s="725" t="s">
        <v>238</v>
      </c>
      <c r="C5" s="725"/>
      <c r="D5" s="725"/>
      <c r="F5" s="725" t="s">
        <v>247</v>
      </c>
      <c r="G5" s="725"/>
      <c r="H5" s="725"/>
      <c r="I5" s="725"/>
      <c r="J5" s="182"/>
      <c r="K5" s="182"/>
      <c r="M5" s="704" t="s">
        <v>239</v>
      </c>
      <c r="N5" s="704"/>
      <c r="O5" s="704"/>
      <c r="P5" s="704"/>
      <c r="Q5" s="704"/>
      <c r="R5" s="704"/>
      <c r="S5" s="704"/>
      <c r="T5" s="704"/>
      <c r="U5" s="216" t="s">
        <v>242</v>
      </c>
      <c r="V5" s="216" t="s">
        <v>243</v>
      </c>
      <c r="Y5" s="794" t="s">
        <v>678</v>
      </c>
      <c r="Z5" s="795"/>
      <c r="AA5" s="795"/>
      <c r="AB5" s="796"/>
    </row>
    <row r="6" spans="2:28" ht="15" thickBot="1" x14ac:dyDescent="0.25">
      <c r="U6" s="52">
        <f>U20/100</f>
        <v>0.75</v>
      </c>
      <c r="V6" s="52">
        <f>V20/100</f>
        <v>0.92</v>
      </c>
    </row>
    <row r="7" spans="2:28" s="34" customFormat="1" ht="28.5" x14ac:dyDescent="0.2">
      <c r="B7" s="264" t="s">
        <v>80</v>
      </c>
      <c r="C7" s="265" t="s">
        <v>81</v>
      </c>
      <c r="D7" s="266" t="s">
        <v>82</v>
      </c>
      <c r="F7" s="264" t="s">
        <v>80</v>
      </c>
      <c r="G7" s="265" t="s">
        <v>81</v>
      </c>
      <c r="H7" s="265" t="s">
        <v>82</v>
      </c>
      <c r="I7" s="265" t="s">
        <v>36</v>
      </c>
      <c r="J7" s="265" t="s">
        <v>83</v>
      </c>
      <c r="K7" s="266" t="s">
        <v>84</v>
      </c>
      <c r="M7" s="264" t="s">
        <v>80</v>
      </c>
      <c r="N7" s="265" t="s">
        <v>81</v>
      </c>
      <c r="O7" s="265" t="s">
        <v>82</v>
      </c>
      <c r="P7" s="265" t="s">
        <v>36</v>
      </c>
      <c r="Q7" s="265" t="s">
        <v>83</v>
      </c>
      <c r="R7" s="269" t="s">
        <v>85</v>
      </c>
      <c r="S7" s="265" t="s">
        <v>84</v>
      </c>
      <c r="T7" s="270" t="s">
        <v>86</v>
      </c>
      <c r="U7" s="209"/>
    </row>
    <row r="8" spans="2:28" s="34" customFormat="1" ht="46.5" customHeight="1" thickBot="1" x14ac:dyDescent="0.3">
      <c r="B8" s="210" t="s">
        <v>233</v>
      </c>
      <c r="C8" s="211" t="s">
        <v>234</v>
      </c>
      <c r="D8" s="212" t="s">
        <v>235</v>
      </c>
      <c r="F8" s="210" t="s">
        <v>233</v>
      </c>
      <c r="G8" s="211" t="s">
        <v>234</v>
      </c>
      <c r="H8" s="211" t="s">
        <v>235</v>
      </c>
      <c r="I8" s="211" t="s">
        <v>146</v>
      </c>
      <c r="J8" s="211" t="s">
        <v>236</v>
      </c>
      <c r="K8" s="212" t="s">
        <v>237</v>
      </c>
      <c r="M8" s="210" t="s">
        <v>233</v>
      </c>
      <c r="N8" s="211" t="s">
        <v>234</v>
      </c>
      <c r="O8" s="211" t="s">
        <v>235</v>
      </c>
      <c r="P8" s="211" t="s">
        <v>146</v>
      </c>
      <c r="Q8" s="211" t="s">
        <v>236</v>
      </c>
      <c r="R8" s="271" t="s">
        <v>244</v>
      </c>
      <c r="S8" s="211" t="s">
        <v>237</v>
      </c>
      <c r="T8" s="272" t="s">
        <v>245</v>
      </c>
      <c r="U8" s="209"/>
    </row>
    <row r="9" spans="2:28" x14ac:dyDescent="0.2">
      <c r="B9" s="35" t="s">
        <v>70</v>
      </c>
      <c r="C9" s="36">
        <v>73.45</v>
      </c>
      <c r="D9" s="37">
        <v>4800</v>
      </c>
      <c r="F9" s="35" t="s">
        <v>70</v>
      </c>
      <c r="G9" s="36">
        <v>73.45</v>
      </c>
      <c r="H9" s="41">
        <v>4800</v>
      </c>
      <c r="I9" s="36">
        <f t="shared" ref="I9:I18" si="0">G9*H9</f>
        <v>352560</v>
      </c>
      <c r="J9" s="42">
        <f>H9/SUM($H$9:$H$18)</f>
        <v>4.8000000000000001E-2</v>
      </c>
      <c r="K9" s="43">
        <f>I9/SUM($I$9:$I$18)</f>
        <v>0.35255294894102118</v>
      </c>
      <c r="L9" s="91"/>
      <c r="M9" s="273" t="s">
        <v>70</v>
      </c>
      <c r="N9" s="274">
        <v>73.45</v>
      </c>
      <c r="O9" s="275">
        <v>4800</v>
      </c>
      <c r="P9" s="274">
        <f t="shared" ref="P9:P18" si="1">N9*O9</f>
        <v>352560</v>
      </c>
      <c r="Q9" s="276">
        <f>O9/SUM($O$9:$O$18)</f>
        <v>4.8000000000000001E-2</v>
      </c>
      <c r="R9" s="276">
        <f>SUM($O$9:O9)/SUM($O$9:$O$18)</f>
        <v>4.8000000000000001E-2</v>
      </c>
      <c r="S9" s="276">
        <f>P9/SUM($P$9:$P$18)</f>
        <v>0.35255294894102118</v>
      </c>
      <c r="T9" s="277">
        <f>SUM($P$9:P9)/SUM($P$9:$P$18)</f>
        <v>0.35255294894102118</v>
      </c>
      <c r="U9" s="92" t="str">
        <f t="shared" ref="U9:U18" si="2">IF(T9&lt;=$U$6,"A",IF(T9&gt;$V$6,"C","B"))</f>
        <v>A</v>
      </c>
      <c r="V9" s="65" t="e">
        <f>IF(U9&lt;&gt;U10,R9,#N/A)</f>
        <v>#N/A</v>
      </c>
      <c r="W9" s="65" t="e">
        <f t="shared" ref="W9:W17" si="3">IF(U9&lt;&gt;U10,T9,#N/A)</f>
        <v>#N/A</v>
      </c>
    </row>
    <row r="10" spans="2:28" x14ac:dyDescent="0.2">
      <c r="B10" s="35" t="s">
        <v>71</v>
      </c>
      <c r="C10" s="36">
        <v>1.3</v>
      </c>
      <c r="D10" s="37">
        <v>16000</v>
      </c>
      <c r="F10" s="35" t="s">
        <v>78</v>
      </c>
      <c r="G10" s="36">
        <v>66.849999999999994</v>
      </c>
      <c r="H10" s="41">
        <v>5200</v>
      </c>
      <c r="I10" s="36">
        <f t="shared" si="0"/>
        <v>347619.99999999994</v>
      </c>
      <c r="J10" s="42">
        <f t="shared" ref="J10:J18" si="4">H10/SUM($H$9:$H$18)</f>
        <v>5.1999999999999998E-2</v>
      </c>
      <c r="K10" s="43">
        <f t="shared" ref="K10:K18" si="5">I10/SUM($I$9:$I$18)</f>
        <v>0.34761304773904517</v>
      </c>
      <c r="L10" s="91"/>
      <c r="M10" s="35" t="s">
        <v>78</v>
      </c>
      <c r="N10" s="93">
        <v>66.849999999999994</v>
      </c>
      <c r="O10" s="90">
        <v>5200</v>
      </c>
      <c r="P10" s="93">
        <f t="shared" si="1"/>
        <v>347619.99999999994</v>
      </c>
      <c r="Q10" s="42">
        <f t="shared" ref="Q10:Q18" si="6">O10/SUM($O$9:$O$18)</f>
        <v>5.1999999999999998E-2</v>
      </c>
      <c r="R10" s="42">
        <f>SUM($O$9:O10)/SUM($O$9:$O$18)</f>
        <v>0.1</v>
      </c>
      <c r="S10" s="42">
        <f t="shared" ref="S10:S18" si="7">P10/SUM($P$9:$P$18)</f>
        <v>0.34761304773904517</v>
      </c>
      <c r="T10" s="43">
        <f>SUM($P$9:P10)/SUM($P$9:$P$18)</f>
        <v>0.7001659966800664</v>
      </c>
      <c r="U10" s="92" t="str">
        <f t="shared" si="2"/>
        <v>A</v>
      </c>
      <c r="V10" s="65">
        <f>IF(U10&lt;&gt;U11,R10,#N/A)</f>
        <v>0.1</v>
      </c>
      <c r="W10" s="65">
        <f>IF(U10&lt;&gt;U11,T10,#N/A)</f>
        <v>0.7001659966800664</v>
      </c>
    </row>
    <row r="11" spans="2:28" x14ac:dyDescent="0.2">
      <c r="B11" s="35" t="s">
        <v>72</v>
      </c>
      <c r="C11" s="36">
        <v>11.5</v>
      </c>
      <c r="D11" s="37">
        <v>6500</v>
      </c>
      <c r="F11" s="35" t="s">
        <v>72</v>
      </c>
      <c r="G11" s="36">
        <v>11.5</v>
      </c>
      <c r="H11" s="41">
        <v>6500</v>
      </c>
      <c r="I11" s="36">
        <f t="shared" si="0"/>
        <v>74750</v>
      </c>
      <c r="J11" s="42">
        <f t="shared" si="4"/>
        <v>6.5000000000000002E-2</v>
      </c>
      <c r="K11" s="43">
        <f t="shared" si="5"/>
        <v>7.4748505029899395E-2</v>
      </c>
      <c r="L11" s="91"/>
      <c r="M11" s="35" t="s">
        <v>72</v>
      </c>
      <c r="N11" s="93">
        <v>11.5</v>
      </c>
      <c r="O11" s="90">
        <v>6500</v>
      </c>
      <c r="P11" s="93">
        <f t="shared" si="1"/>
        <v>74750</v>
      </c>
      <c r="Q11" s="42">
        <f t="shared" si="6"/>
        <v>6.5000000000000002E-2</v>
      </c>
      <c r="R11" s="42">
        <f>SUM($O$9:O11)/SUM($O$9:$O$18)</f>
        <v>0.16500000000000001</v>
      </c>
      <c r="S11" s="42">
        <f t="shared" si="7"/>
        <v>7.4748505029899395E-2</v>
      </c>
      <c r="T11" s="43">
        <f>SUM($P$9:P11)/SUM($P$9:$P$18)</f>
        <v>0.77491450170996579</v>
      </c>
      <c r="U11" s="92" t="str">
        <f t="shared" si="2"/>
        <v>B</v>
      </c>
      <c r="V11" s="65" t="e">
        <f t="shared" ref="V11:V17" si="8">IF(U11&lt;&gt;U12,R11,#N/A)</f>
        <v>#N/A</v>
      </c>
      <c r="W11" s="65" t="e">
        <f t="shared" si="3"/>
        <v>#N/A</v>
      </c>
    </row>
    <row r="12" spans="2:28" x14ac:dyDescent="0.2">
      <c r="B12" s="35" t="s">
        <v>73</v>
      </c>
      <c r="C12" s="36">
        <v>8.1</v>
      </c>
      <c r="D12" s="37">
        <v>7200</v>
      </c>
      <c r="F12" s="35" t="s">
        <v>76</v>
      </c>
      <c r="G12" s="36">
        <v>10.7</v>
      </c>
      <c r="H12" s="41">
        <v>6300</v>
      </c>
      <c r="I12" s="36">
        <f t="shared" si="0"/>
        <v>67410</v>
      </c>
      <c r="J12" s="42">
        <f t="shared" si="4"/>
        <v>6.3E-2</v>
      </c>
      <c r="K12" s="43">
        <f t="shared" si="5"/>
        <v>6.7408651826963456E-2</v>
      </c>
      <c r="L12" s="91"/>
      <c r="M12" s="35" t="s">
        <v>76</v>
      </c>
      <c r="N12" s="93">
        <v>10.7</v>
      </c>
      <c r="O12" s="90">
        <v>6300</v>
      </c>
      <c r="P12" s="93">
        <f t="shared" si="1"/>
        <v>67410</v>
      </c>
      <c r="Q12" s="42">
        <f t="shared" si="6"/>
        <v>6.3E-2</v>
      </c>
      <c r="R12" s="42">
        <f>SUM($O$9:O12)/SUM($O$9:$O$18)</f>
        <v>0.22800000000000001</v>
      </c>
      <c r="S12" s="42">
        <f t="shared" si="7"/>
        <v>6.7408651826963456E-2</v>
      </c>
      <c r="T12" s="43">
        <f>SUM($P$9:P12)/SUM($P$9:$P$18)</f>
        <v>0.84232315353692921</v>
      </c>
      <c r="U12" s="92" t="str">
        <f t="shared" si="2"/>
        <v>B</v>
      </c>
      <c r="V12" s="65" t="e">
        <f t="shared" si="8"/>
        <v>#N/A</v>
      </c>
      <c r="W12" s="65" t="e">
        <f t="shared" si="3"/>
        <v>#N/A</v>
      </c>
    </row>
    <row r="13" spans="2:28" x14ac:dyDescent="0.2">
      <c r="B13" s="35" t="s">
        <v>74</v>
      </c>
      <c r="C13" s="36">
        <v>1.4</v>
      </c>
      <c r="D13" s="37">
        <v>19000</v>
      </c>
      <c r="F13" s="35" t="s">
        <v>73</v>
      </c>
      <c r="G13" s="36">
        <v>8.1</v>
      </c>
      <c r="H13" s="41">
        <v>7200</v>
      </c>
      <c r="I13" s="36">
        <f t="shared" si="0"/>
        <v>58320</v>
      </c>
      <c r="J13" s="42">
        <f t="shared" si="4"/>
        <v>7.1999999999999995E-2</v>
      </c>
      <c r="K13" s="43">
        <f t="shared" si="5"/>
        <v>5.8318833623327536E-2</v>
      </c>
      <c r="L13" s="91"/>
      <c r="M13" s="35" t="s">
        <v>73</v>
      </c>
      <c r="N13" s="93">
        <v>8.1</v>
      </c>
      <c r="O13" s="90">
        <v>7200</v>
      </c>
      <c r="P13" s="93">
        <f t="shared" si="1"/>
        <v>58320</v>
      </c>
      <c r="Q13" s="42">
        <f t="shared" si="6"/>
        <v>7.1999999999999995E-2</v>
      </c>
      <c r="R13" s="42">
        <f>SUM($O$9:O13)/SUM($O$9:$O$18)</f>
        <v>0.3</v>
      </c>
      <c r="S13" s="42">
        <f t="shared" si="7"/>
        <v>5.8318833623327536E-2</v>
      </c>
      <c r="T13" s="43">
        <f>SUM($P$9:P13)/SUM($P$9:$P$18)</f>
        <v>0.90064198716025679</v>
      </c>
      <c r="U13" s="92" t="str">
        <f t="shared" si="2"/>
        <v>B</v>
      </c>
      <c r="V13" s="65">
        <f t="shared" si="8"/>
        <v>0.3</v>
      </c>
      <c r="W13" s="65">
        <f t="shared" si="3"/>
        <v>0.90064198716025679</v>
      </c>
    </row>
    <row r="14" spans="2:28" x14ac:dyDescent="0.2">
      <c r="B14" s="35" t="s">
        <v>75</v>
      </c>
      <c r="C14" s="36">
        <v>2.2000000000000002</v>
      </c>
      <c r="D14" s="37">
        <v>9000</v>
      </c>
      <c r="F14" s="35" t="s">
        <v>74</v>
      </c>
      <c r="G14" s="36">
        <v>1.4</v>
      </c>
      <c r="H14" s="41">
        <v>19000</v>
      </c>
      <c r="I14" s="36">
        <f t="shared" si="0"/>
        <v>26600</v>
      </c>
      <c r="J14" s="42">
        <f t="shared" si="4"/>
        <v>0.19</v>
      </c>
      <c r="K14" s="43">
        <f t="shared" si="5"/>
        <v>2.6599468010639789E-2</v>
      </c>
      <c r="L14" s="91"/>
      <c r="M14" s="35" t="s">
        <v>74</v>
      </c>
      <c r="N14" s="93">
        <v>1.4</v>
      </c>
      <c r="O14" s="90">
        <v>19000</v>
      </c>
      <c r="P14" s="93">
        <f t="shared" si="1"/>
        <v>26600</v>
      </c>
      <c r="Q14" s="42">
        <f t="shared" si="6"/>
        <v>0.19</v>
      </c>
      <c r="R14" s="42">
        <f>SUM($O$9:O14)/SUM($O$9:$O$18)</f>
        <v>0.49</v>
      </c>
      <c r="S14" s="42">
        <f t="shared" si="7"/>
        <v>2.6599468010639789E-2</v>
      </c>
      <c r="T14" s="43">
        <f>SUM($P$9:P14)/SUM($P$9:$P$18)</f>
        <v>0.92724145517089662</v>
      </c>
      <c r="U14" s="92" t="str">
        <f t="shared" si="2"/>
        <v>C</v>
      </c>
      <c r="V14" s="65" t="e">
        <f t="shared" si="8"/>
        <v>#N/A</v>
      </c>
      <c r="W14" s="65" t="e">
        <f t="shared" si="3"/>
        <v>#N/A</v>
      </c>
    </row>
    <row r="15" spans="2:28" x14ac:dyDescent="0.2">
      <c r="B15" s="35" t="s">
        <v>76</v>
      </c>
      <c r="C15" s="36">
        <v>10.7</v>
      </c>
      <c r="D15" s="37">
        <v>6300</v>
      </c>
      <c r="F15" s="35" t="s">
        <v>77</v>
      </c>
      <c r="G15" s="36">
        <v>1.5</v>
      </c>
      <c r="H15" s="41">
        <v>14000</v>
      </c>
      <c r="I15" s="36">
        <f t="shared" si="0"/>
        <v>21000</v>
      </c>
      <c r="J15" s="42">
        <f t="shared" si="4"/>
        <v>0.14000000000000001</v>
      </c>
      <c r="K15" s="43">
        <f t="shared" si="5"/>
        <v>2.0999580008399833E-2</v>
      </c>
      <c r="L15" s="91"/>
      <c r="M15" s="35" t="s">
        <v>77</v>
      </c>
      <c r="N15" s="93">
        <v>1.5</v>
      </c>
      <c r="O15" s="90">
        <v>14000</v>
      </c>
      <c r="P15" s="93">
        <f t="shared" si="1"/>
        <v>21000</v>
      </c>
      <c r="Q15" s="42">
        <f t="shared" si="6"/>
        <v>0.14000000000000001</v>
      </c>
      <c r="R15" s="42">
        <f>SUM($O$9:O15)/SUM($O$9:$O$18)</f>
        <v>0.63</v>
      </c>
      <c r="S15" s="42">
        <f t="shared" si="7"/>
        <v>2.0999580008399833E-2</v>
      </c>
      <c r="T15" s="43">
        <f>SUM($P$9:P15)/SUM($P$9:$P$18)</f>
        <v>0.94824103517929637</v>
      </c>
      <c r="U15" s="92" t="str">
        <f t="shared" si="2"/>
        <v>C</v>
      </c>
      <c r="V15" s="65" t="e">
        <f t="shared" si="8"/>
        <v>#N/A</v>
      </c>
      <c r="W15" s="65" t="e">
        <f t="shared" si="3"/>
        <v>#N/A</v>
      </c>
    </row>
    <row r="16" spans="2:28" x14ac:dyDescent="0.2">
      <c r="B16" s="35" t="s">
        <v>77</v>
      </c>
      <c r="C16" s="36">
        <v>1.5</v>
      </c>
      <c r="D16" s="37">
        <v>14000</v>
      </c>
      <c r="F16" s="35" t="s">
        <v>71</v>
      </c>
      <c r="G16" s="36">
        <v>1.3</v>
      </c>
      <c r="H16" s="41">
        <v>16000</v>
      </c>
      <c r="I16" s="36">
        <f t="shared" si="0"/>
        <v>20800</v>
      </c>
      <c r="J16" s="42">
        <f t="shared" si="4"/>
        <v>0.16</v>
      </c>
      <c r="K16" s="43">
        <f t="shared" si="5"/>
        <v>2.0799584008319834E-2</v>
      </c>
      <c r="L16" s="91"/>
      <c r="M16" s="35" t="s">
        <v>71</v>
      </c>
      <c r="N16" s="93">
        <v>1.3</v>
      </c>
      <c r="O16" s="90">
        <v>16000</v>
      </c>
      <c r="P16" s="93">
        <f t="shared" si="1"/>
        <v>20800</v>
      </c>
      <c r="Q16" s="42">
        <f t="shared" si="6"/>
        <v>0.16</v>
      </c>
      <c r="R16" s="42">
        <f>SUM($O$9:O16)/SUM($O$9:$O$18)</f>
        <v>0.79</v>
      </c>
      <c r="S16" s="42">
        <f t="shared" si="7"/>
        <v>2.0799584008319834E-2</v>
      </c>
      <c r="T16" s="43">
        <f>SUM($P$9:P16)/SUM($P$9:$P$18)</f>
        <v>0.96904061918761619</v>
      </c>
      <c r="U16" s="92" t="str">
        <f t="shared" si="2"/>
        <v>C</v>
      </c>
      <c r="V16" s="65" t="e">
        <f t="shared" si="8"/>
        <v>#N/A</v>
      </c>
      <c r="W16" s="65" t="e">
        <f t="shared" si="3"/>
        <v>#N/A</v>
      </c>
    </row>
    <row r="17" spans="2:34" x14ac:dyDescent="0.2">
      <c r="B17" s="35" t="s">
        <v>78</v>
      </c>
      <c r="C17" s="36">
        <v>66.849999999999994</v>
      </c>
      <c r="D17" s="37">
        <v>5200</v>
      </c>
      <c r="F17" s="35" t="s">
        <v>75</v>
      </c>
      <c r="G17" s="36">
        <v>2.2000000000000002</v>
      </c>
      <c r="H17" s="41">
        <v>9000</v>
      </c>
      <c r="I17" s="36">
        <f t="shared" si="0"/>
        <v>19800</v>
      </c>
      <c r="J17" s="42">
        <f t="shared" si="4"/>
        <v>0.09</v>
      </c>
      <c r="K17" s="43">
        <f t="shared" si="5"/>
        <v>1.979960400791984E-2</v>
      </c>
      <c r="L17" s="91"/>
      <c r="M17" s="35" t="s">
        <v>75</v>
      </c>
      <c r="N17" s="93">
        <v>2.2000000000000002</v>
      </c>
      <c r="O17" s="90">
        <v>9000</v>
      </c>
      <c r="P17" s="93">
        <f t="shared" si="1"/>
        <v>19800</v>
      </c>
      <c r="Q17" s="42">
        <f t="shared" si="6"/>
        <v>0.09</v>
      </c>
      <c r="R17" s="42">
        <f>SUM($O$9:O17)/SUM($O$9:$O$18)</f>
        <v>0.88</v>
      </c>
      <c r="S17" s="42">
        <f t="shared" si="7"/>
        <v>1.979960400791984E-2</v>
      </c>
      <c r="T17" s="43">
        <f>SUM($P$9:P17)/SUM($P$9:$P$18)</f>
        <v>0.98884022319553611</v>
      </c>
      <c r="U17" s="92" t="str">
        <f t="shared" si="2"/>
        <v>C</v>
      </c>
      <c r="V17" s="65" t="e">
        <f t="shared" si="8"/>
        <v>#N/A</v>
      </c>
      <c r="W17" s="65" t="e">
        <f t="shared" si="3"/>
        <v>#N/A</v>
      </c>
    </row>
    <row r="18" spans="2:34" ht="15" thickBot="1" x14ac:dyDescent="0.25">
      <c r="B18" s="38" t="s">
        <v>79</v>
      </c>
      <c r="C18" s="39">
        <v>0.93</v>
      </c>
      <c r="D18" s="40">
        <v>12000</v>
      </c>
      <c r="F18" s="38" t="s">
        <v>79</v>
      </c>
      <c r="G18" s="39">
        <v>0.93</v>
      </c>
      <c r="H18" s="44">
        <v>12000</v>
      </c>
      <c r="I18" s="39">
        <f t="shared" si="0"/>
        <v>11160</v>
      </c>
      <c r="J18" s="45">
        <f t="shared" si="4"/>
        <v>0.12</v>
      </c>
      <c r="K18" s="46">
        <f t="shared" si="5"/>
        <v>1.115977680446391E-2</v>
      </c>
      <c r="L18" s="91"/>
      <c r="M18" s="38" t="s">
        <v>79</v>
      </c>
      <c r="N18" s="278">
        <v>0.93</v>
      </c>
      <c r="O18" s="279">
        <v>12000</v>
      </c>
      <c r="P18" s="278">
        <f t="shared" si="1"/>
        <v>11160</v>
      </c>
      <c r="Q18" s="45">
        <f t="shared" si="6"/>
        <v>0.12</v>
      </c>
      <c r="R18" s="45">
        <f>SUM($O$9:O18)/SUM($O$9:$O$18)</f>
        <v>1</v>
      </c>
      <c r="S18" s="45">
        <f t="shared" si="7"/>
        <v>1.115977680446391E-2</v>
      </c>
      <c r="T18" s="46">
        <f>SUM($P$9:P18)/SUM($P$9:$P$18)</f>
        <v>1</v>
      </c>
      <c r="U18" s="92" t="str">
        <f t="shared" si="2"/>
        <v>C</v>
      </c>
      <c r="V18" s="65" t="e">
        <v>#N/A</v>
      </c>
      <c r="W18" s="65" t="e">
        <v>#N/A</v>
      </c>
    </row>
    <row r="19" spans="2:34" x14ac:dyDescent="0.2">
      <c r="F19" s="31"/>
      <c r="G19" s="33"/>
      <c r="I19" s="32"/>
      <c r="M19" s="31"/>
      <c r="N19" s="33"/>
      <c r="P19" s="32"/>
      <c r="Q19" s="32"/>
      <c r="R19" s="32"/>
      <c r="S19" s="32"/>
      <c r="T19" s="32"/>
    </row>
    <row r="20" spans="2:34" x14ac:dyDescent="0.2">
      <c r="U20" s="30">
        <v>75</v>
      </c>
      <c r="V20" s="30">
        <v>92</v>
      </c>
    </row>
    <row r="21" spans="2:34" ht="15" x14ac:dyDescent="0.25">
      <c r="L21" s="105" t="s">
        <v>264</v>
      </c>
    </row>
    <row r="22" spans="2:34" x14ac:dyDescent="0.2">
      <c r="M22" s="94" t="s">
        <v>292</v>
      </c>
      <c r="Q22" s="104"/>
      <c r="R22" s="104"/>
      <c r="V22" s="66"/>
      <c r="W22" s="66"/>
    </row>
    <row r="23" spans="2:34" x14ac:dyDescent="0.2">
      <c r="M23" s="94" t="s">
        <v>141</v>
      </c>
      <c r="O23" s="41"/>
      <c r="Q23" s="104"/>
      <c r="R23" s="104"/>
      <c r="S23" s="570" t="s">
        <v>689</v>
      </c>
      <c r="V23" s="66"/>
      <c r="W23" s="66"/>
    </row>
    <row r="24" spans="2:34" x14ac:dyDescent="0.2">
      <c r="M24" s="94" t="s">
        <v>142</v>
      </c>
    </row>
    <row r="25" spans="2:34" x14ac:dyDescent="0.2">
      <c r="M25" s="94" t="s">
        <v>143</v>
      </c>
    </row>
    <row r="26" spans="2:34" x14ac:dyDescent="0.2">
      <c r="M26" s="94" t="s">
        <v>687</v>
      </c>
    </row>
    <row r="28" spans="2:34" ht="15" thickBot="1" x14ac:dyDescent="0.25"/>
    <row r="29" spans="2:34" ht="28.5" x14ac:dyDescent="0.25">
      <c r="L29" s="173" t="s">
        <v>265</v>
      </c>
      <c r="S29" s="243"/>
      <c r="T29" s="221" t="s">
        <v>90</v>
      </c>
      <c r="U29" s="222" t="s">
        <v>91</v>
      </c>
    </row>
    <row r="30" spans="2:34" ht="45.75" thickBot="1" x14ac:dyDescent="0.25">
      <c r="M30" s="132" t="s">
        <v>544</v>
      </c>
      <c r="S30" s="68"/>
      <c r="T30" s="219" t="s">
        <v>251</v>
      </c>
      <c r="U30" s="220" t="s">
        <v>252</v>
      </c>
    </row>
    <row r="31" spans="2:34" ht="15" x14ac:dyDescent="0.25">
      <c r="M31" s="132" t="s">
        <v>289</v>
      </c>
      <c r="S31" s="67" t="s">
        <v>92</v>
      </c>
      <c r="T31" s="66">
        <f>-SUMIF($U$9:$U$18,"A",$Q$9:$Q$18)</f>
        <v>-0.1</v>
      </c>
      <c r="U31" s="47">
        <f>SUMIF($U$9:$U$18,"A",$S$9:$S$18)</f>
        <v>0.7001659966800664</v>
      </c>
      <c r="AF31" s="6" t="s">
        <v>300</v>
      </c>
      <c r="AG31" s="94" t="s">
        <v>401</v>
      </c>
      <c r="AH31" s="94"/>
    </row>
    <row r="32" spans="2:34" x14ac:dyDescent="0.2">
      <c r="M32" s="464" t="s">
        <v>290</v>
      </c>
      <c r="S32" s="67" t="s">
        <v>93</v>
      </c>
      <c r="T32" s="66">
        <f>-SUMIF($U$9:$U$18,"B",$Q$9:$Q$18)</f>
        <v>-0.2</v>
      </c>
      <c r="U32" s="47">
        <f>SUMIF($U$9:$U$18,"B",$S$9:$S$18)</f>
        <v>0.20047599048019041</v>
      </c>
      <c r="AF32" s="94"/>
      <c r="AG32" s="94" t="s">
        <v>402</v>
      </c>
      <c r="AH32" s="94"/>
    </row>
    <row r="33" spans="13:34" x14ac:dyDescent="0.2">
      <c r="M33" s="132" t="s">
        <v>291</v>
      </c>
      <c r="S33" s="67" t="s">
        <v>94</v>
      </c>
      <c r="T33" s="66">
        <f>-SUMIF($U$9:$U$18,"C",$Q$9:$Q$18)</f>
        <v>-0.7</v>
      </c>
      <c r="U33" s="47">
        <f>SUMIF($U$9:$U$18,"C",$S$9:$S$18)</f>
        <v>9.9358012839743215E-2</v>
      </c>
      <c r="AF33" s="94"/>
      <c r="AG33" s="94"/>
      <c r="AH33" s="94" t="s">
        <v>403</v>
      </c>
    </row>
    <row r="34" spans="13:34" ht="15" thickBot="1" x14ac:dyDescent="0.25">
      <c r="M34" s="132" t="s">
        <v>688</v>
      </c>
      <c r="S34" s="245" t="s">
        <v>27</v>
      </c>
      <c r="T34" s="89">
        <f>SUM(T31:T33)</f>
        <v>-1</v>
      </c>
      <c r="U34" s="48">
        <f>SUM(U31:U33)</f>
        <v>1</v>
      </c>
      <c r="AF34" s="94"/>
      <c r="AG34" s="94"/>
      <c r="AH34" s="94" t="s">
        <v>394</v>
      </c>
    </row>
    <row r="35" spans="13:34" x14ac:dyDescent="0.2">
      <c r="AF35" s="94"/>
      <c r="AG35" s="94"/>
      <c r="AH35" s="94" t="s">
        <v>694</v>
      </c>
    </row>
    <row r="36" spans="13:34" ht="15" x14ac:dyDescent="0.25">
      <c r="R36" s="573" t="s">
        <v>105</v>
      </c>
      <c r="S36" s="574"/>
      <c r="T36" s="574"/>
      <c r="U36" s="574"/>
      <c r="V36" s="574"/>
      <c r="W36" s="574"/>
      <c r="AF36" s="94"/>
      <c r="AG36" s="94"/>
      <c r="AH36" s="94" t="s">
        <v>404</v>
      </c>
    </row>
    <row r="37" spans="13:34" x14ac:dyDescent="0.2">
      <c r="R37" s="574"/>
      <c r="S37" s="800" t="s">
        <v>683</v>
      </c>
      <c r="T37" s="800"/>
      <c r="U37" s="800"/>
      <c r="V37" s="800"/>
      <c r="W37" s="800"/>
      <c r="AF37" s="94"/>
      <c r="AG37" s="94"/>
      <c r="AH37" s="94" t="s">
        <v>405</v>
      </c>
    </row>
    <row r="38" spans="13:34" x14ac:dyDescent="0.2">
      <c r="R38" s="574"/>
      <c r="S38" s="801" t="s">
        <v>681</v>
      </c>
      <c r="T38" s="801"/>
      <c r="U38" s="801"/>
      <c r="V38" s="801"/>
      <c r="W38" s="801"/>
      <c r="AF38" s="94"/>
      <c r="AG38" s="94"/>
      <c r="AH38" s="94"/>
    </row>
    <row r="39" spans="13:34" ht="15" x14ac:dyDescent="0.25">
      <c r="R39" s="574"/>
      <c r="S39" s="801" t="s">
        <v>106</v>
      </c>
      <c r="T39" s="801"/>
      <c r="U39" s="801"/>
      <c r="V39" s="801"/>
      <c r="W39" s="801"/>
      <c r="AF39" s="107" t="s">
        <v>220</v>
      </c>
      <c r="AG39" s="132" t="s">
        <v>406</v>
      </c>
      <c r="AH39" s="94"/>
    </row>
    <row r="40" spans="13:34" x14ac:dyDescent="0.2">
      <c r="R40" s="574"/>
      <c r="S40" s="574"/>
      <c r="T40" s="574"/>
      <c r="U40" s="574"/>
      <c r="V40" s="574"/>
      <c r="W40" s="574"/>
      <c r="AF40" s="94"/>
      <c r="AG40" s="132" t="s">
        <v>407</v>
      </c>
      <c r="AH40" s="132"/>
    </row>
    <row r="41" spans="13:34" x14ac:dyDescent="0.2">
      <c r="R41" s="574"/>
      <c r="S41" s="801" t="s">
        <v>715</v>
      </c>
      <c r="T41" s="801"/>
      <c r="U41" s="801"/>
      <c r="V41" s="801"/>
      <c r="W41" s="801"/>
      <c r="AF41" s="94"/>
      <c r="AG41" s="132"/>
      <c r="AH41" s="132" t="s">
        <v>393</v>
      </c>
    </row>
    <row r="42" spans="13:34" x14ac:dyDescent="0.2">
      <c r="R42" s="574"/>
      <c r="S42" s="574"/>
      <c r="T42" s="574"/>
      <c r="U42" s="574"/>
      <c r="V42" s="574"/>
      <c r="W42" s="574"/>
      <c r="AF42" s="94"/>
      <c r="AG42" s="132"/>
      <c r="AH42" s="132" t="s">
        <v>397</v>
      </c>
    </row>
    <row r="43" spans="13:34" ht="15" x14ac:dyDescent="0.25">
      <c r="R43" s="573" t="s">
        <v>135</v>
      </c>
      <c r="S43" s="574"/>
      <c r="T43" s="574"/>
      <c r="U43" s="574"/>
      <c r="V43" s="574"/>
      <c r="W43" s="574"/>
      <c r="AF43" s="94"/>
      <c r="AG43" s="132"/>
      <c r="AH43" s="132" t="s">
        <v>696</v>
      </c>
    </row>
    <row r="44" spans="13:34" x14ac:dyDescent="0.2">
      <c r="R44" s="574"/>
      <c r="S44" s="801" t="s">
        <v>682</v>
      </c>
      <c r="T44" s="801"/>
      <c r="U44" s="801"/>
      <c r="V44" s="801"/>
      <c r="W44" s="801"/>
      <c r="AF44" s="94"/>
      <c r="AG44" s="132"/>
      <c r="AH44" s="132" t="s">
        <v>408</v>
      </c>
    </row>
    <row r="45" spans="13:34" x14ac:dyDescent="0.2">
      <c r="R45" s="574"/>
      <c r="S45" s="801" t="s">
        <v>371</v>
      </c>
      <c r="T45" s="801"/>
      <c r="U45" s="801"/>
      <c r="V45" s="801"/>
      <c r="W45" s="801"/>
      <c r="AF45" s="94"/>
      <c r="AG45" s="132"/>
      <c r="AH45" s="132" t="s">
        <v>409</v>
      </c>
    </row>
    <row r="46" spans="13:34" x14ac:dyDescent="0.2">
      <c r="R46" s="574"/>
      <c r="S46" s="574"/>
      <c r="T46" s="574"/>
      <c r="U46" s="574"/>
      <c r="V46" s="574"/>
      <c r="W46" s="574"/>
    </row>
    <row r="47" spans="13:34" x14ac:dyDescent="0.2">
      <c r="R47" s="574"/>
      <c r="S47" s="574"/>
      <c r="T47" s="574"/>
      <c r="U47" s="574"/>
      <c r="V47" s="574"/>
      <c r="W47" s="574"/>
    </row>
    <row r="48" spans="13:34" ht="15.75" x14ac:dyDescent="0.25">
      <c r="R48" s="575" t="s">
        <v>253</v>
      </c>
      <c r="S48" s="574"/>
      <c r="T48" s="574"/>
      <c r="U48" s="574"/>
      <c r="V48" s="574"/>
      <c r="W48" s="574"/>
    </row>
    <row r="49" spans="18:30" x14ac:dyDescent="0.2">
      <c r="R49" s="574"/>
      <c r="S49" s="802" t="s">
        <v>684</v>
      </c>
      <c r="T49" s="802"/>
      <c r="U49" s="802"/>
      <c r="V49" s="802"/>
      <c r="W49" s="802"/>
    </row>
    <row r="50" spans="18:30" ht="15" x14ac:dyDescent="0.25">
      <c r="R50" s="574"/>
      <c r="S50" s="802" t="s">
        <v>685</v>
      </c>
      <c r="T50" s="802"/>
      <c r="U50" s="802"/>
      <c r="V50" s="802"/>
      <c r="W50" s="802"/>
      <c r="Y50" s="473" t="s">
        <v>300</v>
      </c>
      <c r="Z50" s="701" t="s">
        <v>538</v>
      </c>
      <c r="AA50" s="787"/>
      <c r="AB50" s="787"/>
      <c r="AC50" s="787"/>
      <c r="AD50" s="787"/>
    </row>
    <row r="51" spans="18:30" x14ac:dyDescent="0.2">
      <c r="R51" s="574"/>
      <c r="S51" s="802" t="s">
        <v>254</v>
      </c>
      <c r="T51" s="802"/>
      <c r="U51" s="802"/>
      <c r="V51" s="802"/>
      <c r="W51" s="802"/>
      <c r="Y51" s="469"/>
    </row>
    <row r="52" spans="18:30" ht="15" x14ac:dyDescent="0.25">
      <c r="R52" s="574"/>
      <c r="S52" s="574"/>
      <c r="T52" s="574"/>
      <c r="U52" s="574"/>
      <c r="V52" s="574"/>
      <c r="W52" s="574"/>
      <c r="Y52" s="438" t="s">
        <v>220</v>
      </c>
      <c r="Z52" s="710" t="s">
        <v>539</v>
      </c>
      <c r="AA52" s="710"/>
      <c r="AB52" s="710"/>
      <c r="AC52" s="710"/>
      <c r="AD52" s="710"/>
    </row>
    <row r="53" spans="18:30" x14ac:dyDescent="0.2">
      <c r="R53" s="574"/>
      <c r="S53" s="802" t="s">
        <v>716</v>
      </c>
      <c r="T53" s="802"/>
      <c r="U53" s="802"/>
      <c r="V53" s="802"/>
      <c r="W53" s="802"/>
    </row>
    <row r="54" spans="18:30" x14ac:dyDescent="0.2">
      <c r="R54" s="574"/>
      <c r="S54" s="574"/>
      <c r="T54" s="574"/>
      <c r="U54" s="574"/>
      <c r="V54" s="574"/>
      <c r="W54" s="574"/>
    </row>
    <row r="55" spans="18:30" ht="15.75" x14ac:dyDescent="0.25">
      <c r="R55" s="575" t="s">
        <v>255</v>
      </c>
      <c r="S55" s="574"/>
      <c r="T55" s="574"/>
      <c r="U55" s="574"/>
      <c r="V55" s="574"/>
      <c r="W55" s="574"/>
    </row>
    <row r="56" spans="18:30" x14ac:dyDescent="0.2">
      <c r="R56" s="574"/>
      <c r="S56" s="802" t="s">
        <v>686</v>
      </c>
      <c r="T56" s="802"/>
      <c r="U56" s="802"/>
      <c r="V56" s="802"/>
      <c r="W56" s="802"/>
    </row>
    <row r="57" spans="18:30" x14ac:dyDescent="0.2">
      <c r="R57" s="574"/>
      <c r="S57" s="802" t="s">
        <v>372</v>
      </c>
      <c r="T57" s="802"/>
      <c r="U57" s="802"/>
      <c r="V57" s="802"/>
      <c r="W57" s="802"/>
    </row>
    <row r="61" spans="18:30" ht="15" x14ac:dyDescent="0.25">
      <c r="R61" s="82" t="s">
        <v>667</v>
      </c>
    </row>
    <row r="62" spans="18:30" x14ac:dyDescent="0.2">
      <c r="Y62" s="571" t="s">
        <v>676</v>
      </c>
      <c r="Z62" s="94" t="s">
        <v>264</v>
      </c>
      <c r="AB62" s="571" t="s">
        <v>676</v>
      </c>
      <c r="AC62" s="94" t="s">
        <v>664</v>
      </c>
    </row>
    <row r="64" spans="18:30" x14ac:dyDescent="0.2">
      <c r="R64" s="94" t="s">
        <v>658</v>
      </c>
      <c r="S64" s="571" t="s">
        <v>676</v>
      </c>
      <c r="T64" s="94" t="s">
        <v>659</v>
      </c>
      <c r="U64" s="571" t="s">
        <v>676</v>
      </c>
      <c r="V64" s="94" t="s">
        <v>660</v>
      </c>
      <c r="W64" s="571" t="s">
        <v>676</v>
      </c>
      <c r="X64" s="94" t="s">
        <v>661</v>
      </c>
      <c r="Y64" s="571" t="s">
        <v>676</v>
      </c>
      <c r="Z64" s="94" t="s">
        <v>662</v>
      </c>
      <c r="AB64" s="571" t="s">
        <v>676</v>
      </c>
      <c r="AC64" s="94" t="s">
        <v>666</v>
      </c>
    </row>
    <row r="66" spans="18:29" x14ac:dyDescent="0.2">
      <c r="Y66" s="571" t="s">
        <v>676</v>
      </c>
      <c r="Z66" s="94" t="s">
        <v>663</v>
      </c>
      <c r="AB66" s="571" t="s">
        <v>676</v>
      </c>
      <c r="AC66" s="94" t="s">
        <v>665</v>
      </c>
    </row>
    <row r="69" spans="18:29" ht="15.75" x14ac:dyDescent="0.25">
      <c r="R69" s="244" t="s">
        <v>668</v>
      </c>
    </row>
    <row r="70" spans="18:29" x14ac:dyDescent="0.2">
      <c r="Y70" s="572" t="s">
        <v>676</v>
      </c>
      <c r="Z70" s="132" t="s">
        <v>265</v>
      </c>
      <c r="AB70" s="572" t="s">
        <v>676</v>
      </c>
      <c r="AC70" s="132" t="s">
        <v>673</v>
      </c>
    </row>
    <row r="72" spans="18:29" x14ac:dyDescent="0.2">
      <c r="R72" s="132" t="s">
        <v>669</v>
      </c>
      <c r="S72" s="572" t="s">
        <v>676</v>
      </c>
      <c r="T72" s="132" t="s">
        <v>659</v>
      </c>
      <c r="U72" s="572" t="s">
        <v>676</v>
      </c>
      <c r="V72" s="132" t="s">
        <v>670</v>
      </c>
      <c r="W72" s="572" t="s">
        <v>676</v>
      </c>
      <c r="X72" s="132" t="s">
        <v>661</v>
      </c>
      <c r="Y72" s="572" t="s">
        <v>676</v>
      </c>
      <c r="Z72" s="132" t="s">
        <v>671</v>
      </c>
      <c r="AB72" s="572" t="s">
        <v>676</v>
      </c>
      <c r="AC72" s="132" t="s">
        <v>674</v>
      </c>
    </row>
    <row r="74" spans="18:29" x14ac:dyDescent="0.2">
      <c r="Y74" s="572" t="s">
        <v>676</v>
      </c>
      <c r="Z74" s="132" t="s">
        <v>672</v>
      </c>
      <c r="AB74" s="572" t="s">
        <v>676</v>
      </c>
      <c r="AC74" s="132" t="s">
        <v>675</v>
      </c>
    </row>
  </sheetData>
  <mergeCells count="24">
    <mergeCell ref="S53:W53"/>
    <mergeCell ref="S56:W56"/>
    <mergeCell ref="S57:W57"/>
    <mergeCell ref="Y4:AB4"/>
    <mergeCell ref="Y5:AB5"/>
    <mergeCell ref="Z50:AD50"/>
    <mergeCell ref="Z52:AD52"/>
    <mergeCell ref="S39:W39"/>
    <mergeCell ref="S41:W41"/>
    <mergeCell ref="S44:W44"/>
    <mergeCell ref="S45:W45"/>
    <mergeCell ref="S49:W49"/>
    <mergeCell ref="S50:W50"/>
    <mergeCell ref="S51:W51"/>
    <mergeCell ref="B1:G1"/>
    <mergeCell ref="B2:G2"/>
    <mergeCell ref="B4:D4"/>
    <mergeCell ref="F4:K4"/>
    <mergeCell ref="M4:T4"/>
    <mergeCell ref="B5:D5"/>
    <mergeCell ref="M5:T5"/>
    <mergeCell ref="F5:I5"/>
    <mergeCell ref="S37:W37"/>
    <mergeCell ref="S38:W38"/>
  </mergeCells>
  <conditionalFormatting sqref="L21">
    <cfRule type="expression" dxfId="8" priority="7">
      <formula>$U21="C"</formula>
    </cfRule>
    <cfRule type="expression" dxfId="7" priority="8">
      <formula>$U21="B"</formula>
    </cfRule>
    <cfRule type="expression" dxfId="6" priority="9">
      <formula>$U21="A"</formula>
    </cfRule>
  </conditionalFormatting>
  <conditionalFormatting sqref="M9:U18">
    <cfRule type="expression" dxfId="5" priority="4">
      <formula>$U9="A"</formula>
    </cfRule>
    <cfRule type="expression" dxfId="4" priority="5">
      <formula>$U9="B"</formula>
    </cfRule>
    <cfRule type="expression" dxfId="3" priority="6">
      <formula>$U9="C"</formula>
    </cfRule>
  </conditionalFormatting>
  <pageMargins left="0.7" right="0.7" top="0.78740157499999996" bottom="0.78740157499999996" header="0.3" footer="0.3"/>
  <pageSetup paperSize="9" orientation="portrait" r:id="rId1"/>
  <ignoredErrors>
    <ignoredError sqref="V9:W18" evalError="1"/>
  </ignoredErrors>
  <drawing r:id="rId2"/>
  <legacyDrawing r:id="rId3"/>
  <controls>
    <mc:AlternateContent xmlns:mc="http://schemas.openxmlformats.org/markup-compatibility/2006">
      <mc:Choice Requires="x14">
        <control shapeId="13314" r:id="rId4" name="ScrollBar2">
          <controlPr defaultSize="0" autoLine="0" linkedCell="V20" r:id="rId5">
            <anchor moveWithCells="1">
              <from>
                <xdr:col>18</xdr:col>
                <xdr:colOff>19050</xdr:colOff>
                <xdr:row>23</xdr:row>
                <xdr:rowOff>104775</xdr:rowOff>
              </from>
              <to>
                <xdr:col>21</xdr:col>
                <xdr:colOff>904875</xdr:colOff>
                <xdr:row>25</xdr:row>
                <xdr:rowOff>0</xdr:rowOff>
              </to>
            </anchor>
          </controlPr>
        </control>
      </mc:Choice>
      <mc:Fallback>
        <control shapeId="13314" r:id="rId4" name="ScrollBar2"/>
      </mc:Fallback>
    </mc:AlternateContent>
    <mc:AlternateContent xmlns:mc="http://schemas.openxmlformats.org/markup-compatibility/2006">
      <mc:Choice Requires="x14">
        <control shapeId="13313" r:id="rId6" name="ScrollBar1">
          <controlPr defaultSize="0" autoLine="0" linkedCell="U20" r:id="rId7">
            <anchor moveWithCells="1">
              <from>
                <xdr:col>18</xdr:col>
                <xdr:colOff>0</xdr:colOff>
                <xdr:row>20</xdr:row>
                <xdr:rowOff>19050</xdr:rowOff>
              </from>
              <to>
                <xdr:col>21</xdr:col>
                <xdr:colOff>885825</xdr:colOff>
                <xdr:row>21</xdr:row>
                <xdr:rowOff>85725</xdr:rowOff>
              </to>
            </anchor>
          </controlPr>
        </control>
      </mc:Choice>
      <mc:Fallback>
        <control shapeId="13313" r:id="rId6" name="ScrollBar1"/>
      </mc:Fallback>
    </mc:AlternateContent>
  </control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811"/>
  <dimension ref="B1:G8"/>
  <sheetViews>
    <sheetView zoomScaleNormal="100" workbookViewId="0">
      <selection activeCell="B1" sqref="B1:E1"/>
    </sheetView>
  </sheetViews>
  <sheetFormatPr baseColWidth="10" defaultColWidth="11" defaultRowHeight="14.25" x14ac:dyDescent="0.2"/>
  <cols>
    <col min="1" max="1" width="2.75" style="30" customWidth="1"/>
    <col min="2" max="2" width="8.75" style="30" customWidth="1"/>
    <col min="3" max="4" width="11" style="30"/>
    <col min="5" max="5" width="14.75" style="30" customWidth="1"/>
    <col min="6" max="6" width="13.25" style="30" customWidth="1"/>
    <col min="7" max="7" width="12.625" style="30" customWidth="1"/>
    <col min="8" max="8" width="12.25" style="30" customWidth="1"/>
    <col min="9" max="9" width="11.875" style="30" customWidth="1"/>
    <col min="10" max="10" width="11" style="30"/>
    <col min="11" max="11" width="12.375" style="30" customWidth="1"/>
    <col min="12" max="16384" width="11" style="30"/>
  </cols>
  <sheetData>
    <row r="1" spans="2:7" ht="18" x14ac:dyDescent="0.2">
      <c r="B1" s="772" t="s">
        <v>248</v>
      </c>
      <c r="C1" s="772"/>
      <c r="D1" s="772"/>
      <c r="E1" s="772"/>
    </row>
    <row r="2" spans="2:7" ht="18" x14ac:dyDescent="0.2">
      <c r="B2" s="773" t="s">
        <v>261</v>
      </c>
      <c r="C2" s="773"/>
      <c r="D2" s="773"/>
      <c r="E2" s="773"/>
    </row>
    <row r="3" spans="2:7" ht="18" x14ac:dyDescent="0.2">
      <c r="B3" s="144"/>
    </row>
    <row r="4" spans="2:7" ht="15" x14ac:dyDescent="0.25">
      <c r="B4" s="776" t="s">
        <v>400</v>
      </c>
      <c r="C4" s="776"/>
      <c r="D4" s="776"/>
      <c r="E4" s="776"/>
      <c r="F4" s="776"/>
      <c r="G4" s="776"/>
    </row>
    <row r="6" spans="2:7" x14ac:dyDescent="0.2">
      <c r="C6" s="94" t="s">
        <v>339</v>
      </c>
    </row>
    <row r="7" spans="2:7" x14ac:dyDescent="0.2">
      <c r="C7" s="94" t="s">
        <v>340</v>
      </c>
    </row>
    <row r="8" spans="2:7" x14ac:dyDescent="0.2">
      <c r="C8" s="94" t="s">
        <v>341</v>
      </c>
    </row>
  </sheetData>
  <mergeCells count="3">
    <mergeCell ref="B1:E1"/>
    <mergeCell ref="B2:E2"/>
    <mergeCell ref="B4:G4"/>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281"/>
  <dimension ref="B1:R62"/>
  <sheetViews>
    <sheetView zoomScale="80" zoomScaleNormal="80" workbookViewId="0">
      <selection activeCell="E21" sqref="E21"/>
    </sheetView>
  </sheetViews>
  <sheetFormatPr baseColWidth="10" defaultColWidth="11" defaultRowHeight="14.25" x14ac:dyDescent="0.2"/>
  <cols>
    <col min="1" max="1" width="2" customWidth="1"/>
    <col min="2" max="3" width="12.125" customWidth="1"/>
    <col min="4" max="11" width="8.625" customWidth="1"/>
  </cols>
  <sheetData>
    <row r="1" spans="2:11" ht="18" x14ac:dyDescent="0.2">
      <c r="B1" s="772" t="s">
        <v>204</v>
      </c>
      <c r="C1" s="772"/>
      <c r="E1" s="352"/>
      <c r="F1" s="103"/>
    </row>
    <row r="2" spans="2:11" ht="18" x14ac:dyDescent="0.2">
      <c r="B2" s="773" t="s">
        <v>205</v>
      </c>
      <c r="C2" s="773"/>
      <c r="E2" s="353"/>
      <c r="F2" s="208"/>
    </row>
    <row r="4" spans="2:11" ht="15" thickBot="1" x14ac:dyDescent="0.25"/>
    <row r="5" spans="2:11" ht="15" x14ac:dyDescent="0.25">
      <c r="B5" s="87"/>
      <c r="C5" s="246"/>
      <c r="D5" s="766" t="s">
        <v>778</v>
      </c>
      <c r="E5" s="767"/>
      <c r="F5" s="767"/>
      <c r="G5" s="767"/>
      <c r="H5" s="767"/>
      <c r="I5" s="767"/>
      <c r="J5" s="767"/>
      <c r="K5" s="768"/>
    </row>
    <row r="6" spans="2:11" ht="15.75" thickBot="1" x14ac:dyDescent="0.3">
      <c r="B6" s="176" t="s">
        <v>779</v>
      </c>
      <c r="C6" s="624" t="s">
        <v>6</v>
      </c>
      <c r="D6" s="259" t="s">
        <v>124</v>
      </c>
      <c r="E6" s="259" t="s">
        <v>125</v>
      </c>
      <c r="F6" s="259" t="s">
        <v>126</v>
      </c>
      <c r="G6" s="259" t="s">
        <v>127</v>
      </c>
      <c r="H6" s="259" t="s">
        <v>128</v>
      </c>
      <c r="I6" s="259" t="s">
        <v>129</v>
      </c>
      <c r="J6" s="259" t="s">
        <v>130</v>
      </c>
      <c r="K6" s="260" t="s">
        <v>131</v>
      </c>
    </row>
    <row r="7" spans="2:11" x14ac:dyDescent="0.2">
      <c r="B7" s="85" t="s">
        <v>108</v>
      </c>
      <c r="C7" s="247" t="s">
        <v>7</v>
      </c>
      <c r="D7" s="14">
        <v>32</v>
      </c>
      <c r="E7" s="14">
        <v>523</v>
      </c>
      <c r="F7" s="14">
        <v>12</v>
      </c>
      <c r="G7" s="14">
        <v>31</v>
      </c>
      <c r="H7" s="14">
        <v>988</v>
      </c>
      <c r="I7" s="14">
        <v>434</v>
      </c>
      <c r="J7" s="14">
        <v>67</v>
      </c>
      <c r="K7" s="83">
        <v>815</v>
      </c>
    </row>
    <row r="8" spans="2:11" x14ac:dyDescent="0.2">
      <c r="B8" s="85" t="s">
        <v>109</v>
      </c>
      <c r="C8" s="247" t="s">
        <v>8</v>
      </c>
      <c r="D8" s="14">
        <v>24</v>
      </c>
      <c r="E8" s="14">
        <v>515</v>
      </c>
      <c r="F8" s="14">
        <v>434</v>
      </c>
      <c r="G8" s="14">
        <v>50</v>
      </c>
      <c r="H8" s="14">
        <v>132</v>
      </c>
      <c r="I8" s="14">
        <v>540</v>
      </c>
      <c r="J8" s="14">
        <v>139</v>
      </c>
      <c r="K8" s="83">
        <v>161</v>
      </c>
    </row>
    <row r="9" spans="2:11" x14ac:dyDescent="0.2">
      <c r="B9" s="85" t="s">
        <v>110</v>
      </c>
      <c r="C9" s="247" t="s">
        <v>9</v>
      </c>
      <c r="D9" s="14">
        <v>13</v>
      </c>
      <c r="E9" s="14">
        <v>498</v>
      </c>
      <c r="F9" s="14">
        <v>123</v>
      </c>
      <c r="G9" s="14">
        <v>34</v>
      </c>
      <c r="H9" s="14">
        <v>610</v>
      </c>
      <c r="I9" s="14">
        <v>542</v>
      </c>
      <c r="J9" s="14">
        <v>976</v>
      </c>
      <c r="K9" s="83">
        <v>336</v>
      </c>
    </row>
    <row r="10" spans="2:11" x14ac:dyDescent="0.2">
      <c r="B10" s="85" t="s">
        <v>111</v>
      </c>
      <c r="C10" s="247" t="s">
        <v>10</v>
      </c>
      <c r="D10" s="14">
        <v>54</v>
      </c>
      <c r="E10" s="14">
        <v>540</v>
      </c>
      <c r="F10" s="14">
        <v>44</v>
      </c>
      <c r="G10" s="14">
        <v>42</v>
      </c>
      <c r="H10" s="14">
        <v>461</v>
      </c>
      <c r="I10" s="14">
        <v>429</v>
      </c>
      <c r="J10" s="14">
        <v>486</v>
      </c>
      <c r="K10" s="83">
        <v>841</v>
      </c>
    </row>
    <row r="11" spans="2:11" x14ac:dyDescent="0.2">
      <c r="B11" s="85" t="s">
        <v>112</v>
      </c>
      <c r="C11" s="247" t="s">
        <v>11</v>
      </c>
      <c r="D11" s="14">
        <v>17</v>
      </c>
      <c r="E11" s="14">
        <v>505</v>
      </c>
      <c r="F11" s="14">
        <v>414</v>
      </c>
      <c r="G11" s="14">
        <v>50</v>
      </c>
      <c r="H11" s="14">
        <v>481</v>
      </c>
      <c r="I11" s="14">
        <v>448</v>
      </c>
      <c r="J11" s="14">
        <v>64</v>
      </c>
      <c r="K11" s="83">
        <v>88</v>
      </c>
    </row>
    <row r="12" spans="2:11" x14ac:dyDescent="0.2">
      <c r="B12" s="85" t="s">
        <v>113</v>
      </c>
      <c r="C12" s="247" t="s">
        <v>12</v>
      </c>
      <c r="D12" s="14">
        <v>86</v>
      </c>
      <c r="E12" s="14">
        <v>505</v>
      </c>
      <c r="F12" s="14">
        <v>391</v>
      </c>
      <c r="G12" s="14">
        <v>38</v>
      </c>
      <c r="H12" s="14">
        <v>21</v>
      </c>
      <c r="I12" s="14">
        <v>428</v>
      </c>
      <c r="J12" s="14">
        <v>774</v>
      </c>
      <c r="K12" s="83">
        <v>245</v>
      </c>
    </row>
    <row r="13" spans="2:11" x14ac:dyDescent="0.2">
      <c r="B13" s="85" t="s">
        <v>114</v>
      </c>
      <c r="C13" s="247" t="s">
        <v>13</v>
      </c>
      <c r="D13" s="14">
        <v>95</v>
      </c>
      <c r="E13" s="14">
        <v>512</v>
      </c>
      <c r="F13" s="14">
        <v>154</v>
      </c>
      <c r="G13" s="14">
        <v>33</v>
      </c>
      <c r="H13" s="14">
        <v>463</v>
      </c>
      <c r="I13" s="14">
        <v>517</v>
      </c>
      <c r="J13" s="14">
        <v>48</v>
      </c>
      <c r="K13" s="83">
        <v>634</v>
      </c>
    </row>
    <row r="14" spans="2:11" x14ac:dyDescent="0.2">
      <c r="B14" s="85" t="s">
        <v>115</v>
      </c>
      <c r="C14" s="247" t="s">
        <v>14</v>
      </c>
      <c r="D14" s="14">
        <v>73</v>
      </c>
      <c r="E14" s="14">
        <v>470</v>
      </c>
      <c r="F14" s="14">
        <v>19</v>
      </c>
      <c r="G14" s="14">
        <v>36</v>
      </c>
      <c r="H14" s="14">
        <v>849</v>
      </c>
      <c r="I14" s="14">
        <v>402</v>
      </c>
      <c r="J14" s="14">
        <v>466</v>
      </c>
      <c r="K14" s="83">
        <v>332</v>
      </c>
    </row>
    <row r="15" spans="2:11" x14ac:dyDescent="0.2">
      <c r="B15" s="85" t="s">
        <v>116</v>
      </c>
      <c r="C15" s="247" t="s">
        <v>15</v>
      </c>
      <c r="D15" s="14">
        <v>82</v>
      </c>
      <c r="E15" s="14">
        <v>535</v>
      </c>
      <c r="F15" s="14">
        <v>523</v>
      </c>
      <c r="G15" s="14">
        <v>31</v>
      </c>
      <c r="H15" s="14">
        <v>30</v>
      </c>
      <c r="I15" s="14">
        <v>593</v>
      </c>
      <c r="J15" s="14">
        <v>373</v>
      </c>
      <c r="K15" s="83">
        <v>892</v>
      </c>
    </row>
    <row r="16" spans="2:11" x14ac:dyDescent="0.2">
      <c r="B16" s="85" t="s">
        <v>117</v>
      </c>
      <c r="C16" s="247" t="s">
        <v>16</v>
      </c>
      <c r="D16" s="14">
        <v>66</v>
      </c>
      <c r="E16" s="14">
        <v>528</v>
      </c>
      <c r="F16" s="14">
        <v>111</v>
      </c>
      <c r="G16" s="14">
        <v>38</v>
      </c>
      <c r="H16" s="14">
        <v>666</v>
      </c>
      <c r="I16" s="14">
        <v>411</v>
      </c>
      <c r="J16" s="14">
        <v>383</v>
      </c>
      <c r="K16" s="83">
        <v>328</v>
      </c>
    </row>
    <row r="17" spans="2:11" x14ac:dyDescent="0.2">
      <c r="B17" s="85" t="s">
        <v>118</v>
      </c>
      <c r="C17" s="247" t="s">
        <v>17</v>
      </c>
      <c r="D17" s="14">
        <v>62</v>
      </c>
      <c r="E17" s="14">
        <v>487</v>
      </c>
      <c r="F17" s="14">
        <v>530</v>
      </c>
      <c r="G17" s="14">
        <v>35</v>
      </c>
      <c r="H17" s="14">
        <v>878</v>
      </c>
      <c r="I17" s="14">
        <v>546</v>
      </c>
      <c r="J17" s="14">
        <v>39</v>
      </c>
      <c r="K17" s="83">
        <v>778</v>
      </c>
    </row>
    <row r="18" spans="2:11" ht="15" thickBot="1" x14ac:dyDescent="0.25">
      <c r="B18" s="86" t="s">
        <v>119</v>
      </c>
      <c r="C18" s="248" t="s">
        <v>18</v>
      </c>
      <c r="D18" s="26">
        <v>89</v>
      </c>
      <c r="E18" s="26">
        <v>541</v>
      </c>
      <c r="F18" s="26">
        <v>34</v>
      </c>
      <c r="G18" s="26">
        <v>46</v>
      </c>
      <c r="H18" s="26">
        <v>901</v>
      </c>
      <c r="I18" s="26">
        <v>570</v>
      </c>
      <c r="J18" s="26">
        <v>163</v>
      </c>
      <c r="K18" s="84">
        <v>499</v>
      </c>
    </row>
    <row r="19" spans="2:11" ht="31.5" customHeight="1" x14ac:dyDescent="0.2">
      <c r="B19" s="249" t="s">
        <v>3</v>
      </c>
      <c r="C19" s="250" t="s">
        <v>145</v>
      </c>
      <c r="D19" s="253">
        <f>AVERAGE(D7:D18)</f>
        <v>57.75</v>
      </c>
      <c r="E19" s="253">
        <f t="shared" ref="E19:K19" si="0">AVERAGE(E7:E18)</f>
        <v>513.25</v>
      </c>
      <c r="F19" s="253">
        <f t="shared" si="0"/>
        <v>232.41666666666666</v>
      </c>
      <c r="G19" s="253">
        <f t="shared" si="0"/>
        <v>38.666666666666664</v>
      </c>
      <c r="H19" s="253">
        <f t="shared" si="0"/>
        <v>540</v>
      </c>
      <c r="I19" s="253">
        <f t="shared" si="0"/>
        <v>488.33333333333331</v>
      </c>
      <c r="J19" s="253">
        <f t="shared" si="0"/>
        <v>331.5</v>
      </c>
      <c r="K19" s="254">
        <f t="shared" si="0"/>
        <v>495.75</v>
      </c>
    </row>
    <row r="20" spans="2:11" ht="36" customHeight="1" x14ac:dyDescent="0.2">
      <c r="B20" s="289" t="s">
        <v>47</v>
      </c>
      <c r="C20" s="251" t="s">
        <v>157</v>
      </c>
      <c r="D20" s="255">
        <f>STDEVP(D7:D18)</f>
        <v>28.207933281259724</v>
      </c>
      <c r="E20" s="255">
        <f t="shared" ref="E20:K20" si="1">STDEVP(E7:E18)</f>
        <v>20.825165065372232</v>
      </c>
      <c r="F20" s="255">
        <f t="shared" si="1"/>
        <v>198.66532088470353</v>
      </c>
      <c r="G20" s="255">
        <f t="shared" si="1"/>
        <v>6.5489609014628334</v>
      </c>
      <c r="H20" s="255">
        <f t="shared" si="1"/>
        <v>325.71741330996309</v>
      </c>
      <c r="I20" s="255">
        <f t="shared" si="1"/>
        <v>66.140423007080585</v>
      </c>
      <c r="J20" s="255">
        <f t="shared" si="1"/>
        <v>293.032279223069</v>
      </c>
      <c r="K20" s="256">
        <f t="shared" si="1"/>
        <v>273.64640353322147</v>
      </c>
    </row>
    <row r="21" spans="2:11" ht="36.75" customHeight="1" thickBot="1" x14ac:dyDescent="0.25">
      <c r="B21" s="290" t="s">
        <v>107</v>
      </c>
      <c r="C21" s="252" t="s">
        <v>158</v>
      </c>
      <c r="D21" s="257">
        <f>D20/D19</f>
        <v>0.48844906114735454</v>
      </c>
      <c r="E21" s="291">
        <f t="shared" ref="E21:K21" si="2">E20/E19</f>
        <v>4.0575090239400355E-2</v>
      </c>
      <c r="F21" s="292">
        <f t="shared" si="2"/>
        <v>0.85478087150105508</v>
      </c>
      <c r="G21" s="291">
        <f t="shared" si="2"/>
        <v>0.16936967848610776</v>
      </c>
      <c r="H21" s="257">
        <f t="shared" si="2"/>
        <v>0.60318039501845022</v>
      </c>
      <c r="I21" s="291">
        <f t="shared" si="2"/>
        <v>0.13544113926364626</v>
      </c>
      <c r="J21" s="292">
        <f t="shared" si="2"/>
        <v>0.88395861002434084</v>
      </c>
      <c r="K21" s="258">
        <f t="shared" si="2"/>
        <v>0.55198467681940788</v>
      </c>
    </row>
    <row r="22" spans="2:11" x14ac:dyDescent="0.2">
      <c r="D22">
        <f>SUM(D7:D18)</f>
        <v>693</v>
      </c>
      <c r="E22">
        <f t="shared" ref="E22:K22" si="3">SUM(E7:E18)</f>
        <v>6159</v>
      </c>
      <c r="F22">
        <f t="shared" si="3"/>
        <v>2789</v>
      </c>
      <c r="G22">
        <f t="shared" si="3"/>
        <v>464</v>
      </c>
      <c r="H22">
        <f t="shared" si="3"/>
        <v>6480</v>
      </c>
      <c r="I22">
        <f t="shared" si="3"/>
        <v>5860</v>
      </c>
      <c r="J22">
        <f t="shared" si="3"/>
        <v>3978</v>
      </c>
      <c r="K22">
        <f t="shared" si="3"/>
        <v>5949</v>
      </c>
    </row>
    <row r="23" spans="2:11" x14ac:dyDescent="0.2">
      <c r="D23">
        <v>693</v>
      </c>
      <c r="E23">
        <v>6159</v>
      </c>
      <c r="F23">
        <v>2789</v>
      </c>
      <c r="G23">
        <v>464</v>
      </c>
      <c r="H23">
        <v>6480</v>
      </c>
      <c r="I23">
        <v>5860</v>
      </c>
      <c r="J23">
        <v>3978</v>
      </c>
      <c r="K23">
        <v>5949</v>
      </c>
    </row>
    <row r="25" spans="2:11" ht="28.5" x14ac:dyDescent="0.2">
      <c r="C25" s="261" t="s">
        <v>80</v>
      </c>
      <c r="D25" s="261" t="s">
        <v>120</v>
      </c>
      <c r="E25" s="262"/>
      <c r="F25" s="261" t="s">
        <v>80</v>
      </c>
      <c r="G25" s="261" t="s">
        <v>120</v>
      </c>
      <c r="H25" s="124" t="s">
        <v>258</v>
      </c>
    </row>
    <row r="26" spans="2:11" ht="45" x14ac:dyDescent="0.2">
      <c r="C26" s="216" t="s">
        <v>233</v>
      </c>
      <c r="D26" s="216" t="s">
        <v>256</v>
      </c>
      <c r="E26" s="216"/>
      <c r="F26" s="216" t="s">
        <v>233</v>
      </c>
      <c r="G26" s="216" t="s">
        <v>256</v>
      </c>
      <c r="H26" s="139" t="s">
        <v>257</v>
      </c>
    </row>
    <row r="27" spans="2:11" x14ac:dyDescent="0.2">
      <c r="C27" s="309" t="s">
        <v>124</v>
      </c>
      <c r="D27">
        <v>693</v>
      </c>
      <c r="F27" s="49" t="s">
        <v>128</v>
      </c>
      <c r="G27" s="3">
        <v>6480</v>
      </c>
      <c r="H27" s="1">
        <f>SUM($G$27:G27)/SUM($G$27:$G$34)</f>
        <v>0.20017298900284197</v>
      </c>
    </row>
    <row r="28" spans="2:11" x14ac:dyDescent="0.2">
      <c r="C28" s="309" t="s">
        <v>125</v>
      </c>
      <c r="D28">
        <v>6159</v>
      </c>
      <c r="F28" s="49" t="s">
        <v>125</v>
      </c>
      <c r="G28" s="3">
        <v>6159</v>
      </c>
      <c r="H28" s="1">
        <f>SUM($G$27:G28)/SUM($G$27:$G$34)</f>
        <v>0.39043000123563576</v>
      </c>
    </row>
    <row r="29" spans="2:11" x14ac:dyDescent="0.2">
      <c r="C29" s="309" t="s">
        <v>126</v>
      </c>
      <c r="D29">
        <v>2789</v>
      </c>
      <c r="F29" s="49" t="s">
        <v>131</v>
      </c>
      <c r="G29" s="3">
        <v>5949</v>
      </c>
      <c r="H29" s="1">
        <f>SUM($G$27:G29)/SUM($G$27:$G$34)</f>
        <v>0.57419992586185598</v>
      </c>
    </row>
    <row r="30" spans="2:11" x14ac:dyDescent="0.2">
      <c r="C30" s="309" t="s">
        <v>127</v>
      </c>
      <c r="D30">
        <v>464</v>
      </c>
      <c r="F30" s="49" t="s">
        <v>129</v>
      </c>
      <c r="G30" s="3">
        <v>5860</v>
      </c>
      <c r="H30" s="1">
        <f>SUM($G$27:G30)/SUM($G$27:$G$34)</f>
        <v>0.75522056097862356</v>
      </c>
    </row>
    <row r="31" spans="2:11" x14ac:dyDescent="0.2">
      <c r="C31" s="309" t="s">
        <v>128</v>
      </c>
      <c r="D31">
        <v>6480</v>
      </c>
      <c r="F31" s="49" t="s">
        <v>130</v>
      </c>
      <c r="G31" s="3">
        <v>3978</v>
      </c>
      <c r="H31" s="1">
        <f>SUM($G$27:G31)/SUM($G$27:$G$34)</f>
        <v>0.87810453478314587</v>
      </c>
    </row>
    <row r="32" spans="2:11" x14ac:dyDescent="0.2">
      <c r="C32" s="309" t="s">
        <v>129</v>
      </c>
      <c r="D32">
        <v>5860</v>
      </c>
      <c r="F32" s="49" t="s">
        <v>126</v>
      </c>
      <c r="G32" s="3">
        <v>2789</v>
      </c>
      <c r="H32" s="1">
        <f>SUM($G$27:G32)/SUM($G$27:$G$34)</f>
        <v>0.96425923637711608</v>
      </c>
    </row>
    <row r="33" spans="3:18" x14ac:dyDescent="0.2">
      <c r="C33" s="309" t="s">
        <v>130</v>
      </c>
      <c r="D33">
        <v>3978</v>
      </c>
      <c r="F33" s="49" t="s">
        <v>124</v>
      </c>
      <c r="G33" s="3">
        <v>693</v>
      </c>
      <c r="H33" s="1">
        <f>SUM($G$27:G33)/SUM($G$27:$G$34)</f>
        <v>0.9856666254788089</v>
      </c>
    </row>
    <row r="34" spans="3:18" x14ac:dyDescent="0.2">
      <c r="C34" s="309" t="s">
        <v>131</v>
      </c>
      <c r="D34">
        <v>5949</v>
      </c>
      <c r="F34" s="49" t="s">
        <v>127</v>
      </c>
      <c r="G34" s="3">
        <v>464</v>
      </c>
      <c r="H34" s="1">
        <f>SUM($G$27:G34)/SUM($G$27:$G$34)</f>
        <v>1</v>
      </c>
    </row>
    <row r="36" spans="3:18" ht="14.25" customHeight="1" x14ac:dyDescent="0.2">
      <c r="C36" s="705" t="s">
        <v>697</v>
      </c>
      <c r="D36" s="705"/>
      <c r="E36" s="705"/>
      <c r="F36" s="705"/>
      <c r="H36" s="94" t="s">
        <v>259</v>
      </c>
    </row>
    <row r="37" spans="3:18" ht="15.75" thickBot="1" x14ac:dyDescent="0.3">
      <c r="C37" s="705"/>
      <c r="D37" s="705"/>
      <c r="E37" s="705"/>
      <c r="F37" s="705"/>
      <c r="H37" s="107" t="s">
        <v>260</v>
      </c>
    </row>
    <row r="38" spans="3:18" ht="21" thickBot="1" x14ac:dyDescent="0.35">
      <c r="C38" s="705"/>
      <c r="D38" s="705"/>
      <c r="E38" s="705"/>
      <c r="F38" s="705"/>
      <c r="H38" s="88"/>
      <c r="I38" s="294" t="s">
        <v>121</v>
      </c>
      <c r="J38" s="296" t="s">
        <v>122</v>
      </c>
      <c r="K38" s="298" t="s">
        <v>123</v>
      </c>
    </row>
    <row r="39" spans="3:18" ht="20.25" x14ac:dyDescent="0.3">
      <c r="C39" s="705"/>
      <c r="D39" s="705"/>
      <c r="E39" s="705"/>
      <c r="F39" s="705"/>
      <c r="H39" s="295" t="s">
        <v>92</v>
      </c>
      <c r="I39" s="300" t="s">
        <v>132</v>
      </c>
      <c r="J39" s="301" t="s">
        <v>133</v>
      </c>
      <c r="K39" s="302"/>
    </row>
    <row r="40" spans="3:18" ht="20.25" x14ac:dyDescent="0.3">
      <c r="C40" s="705"/>
      <c r="D40" s="705"/>
      <c r="E40" s="705"/>
      <c r="F40" s="705"/>
      <c r="H40" s="297" t="s">
        <v>93</v>
      </c>
      <c r="I40" s="307"/>
      <c r="J40" s="308"/>
      <c r="K40" s="303" t="s">
        <v>134</v>
      </c>
    </row>
    <row r="41" spans="3:18" ht="21" thickBot="1" x14ac:dyDescent="0.35">
      <c r="C41" s="705"/>
      <c r="D41" s="705"/>
      <c r="E41" s="705"/>
      <c r="F41" s="705"/>
      <c r="H41" s="299" t="s">
        <v>94</v>
      </c>
      <c r="I41" s="304" t="s">
        <v>127</v>
      </c>
      <c r="J41" s="305" t="s">
        <v>124</v>
      </c>
      <c r="K41" s="306"/>
    </row>
    <row r="42" spans="3:18" ht="15" x14ac:dyDescent="0.25">
      <c r="C42" s="705"/>
      <c r="D42" s="705"/>
      <c r="E42" s="705"/>
      <c r="F42" s="705"/>
      <c r="M42" s="473" t="s">
        <v>381</v>
      </c>
      <c r="N42" s="142"/>
      <c r="O42" s="142"/>
      <c r="P42" s="142"/>
      <c r="Q42" s="142"/>
      <c r="R42" s="142"/>
    </row>
    <row r="43" spans="3:18" x14ac:dyDescent="0.2">
      <c r="C43" s="705"/>
      <c r="D43" s="705"/>
      <c r="E43" s="705"/>
      <c r="F43" s="705"/>
      <c r="M43" s="469" t="s">
        <v>428</v>
      </c>
      <c r="N43" s="724" t="s">
        <v>382</v>
      </c>
      <c r="O43" s="724"/>
      <c r="P43" s="724"/>
      <c r="Q43" s="724"/>
      <c r="R43" s="724"/>
    </row>
    <row r="44" spans="3:18" x14ac:dyDescent="0.2">
      <c r="C44" s="705"/>
      <c r="D44" s="705"/>
      <c r="E44" s="705"/>
      <c r="F44" s="705"/>
      <c r="M44" s="470" t="s">
        <v>429</v>
      </c>
      <c r="N44" s="720" t="s">
        <v>430</v>
      </c>
      <c r="O44" s="720"/>
      <c r="P44" s="720"/>
      <c r="Q44" s="720"/>
      <c r="R44" s="720"/>
    </row>
    <row r="45" spans="3:18" x14ac:dyDescent="0.2">
      <c r="C45" s="705"/>
      <c r="D45" s="705"/>
      <c r="E45" s="705"/>
      <c r="F45" s="705"/>
      <c r="M45" s="143"/>
      <c r="N45" s="720"/>
      <c r="O45" s="720"/>
      <c r="P45" s="720"/>
      <c r="Q45" s="720"/>
      <c r="R45" s="720"/>
    </row>
    <row r="46" spans="3:18" x14ac:dyDescent="0.2">
      <c r="M46" s="143"/>
      <c r="N46" s="720"/>
      <c r="O46" s="720"/>
      <c r="P46" s="720"/>
      <c r="Q46" s="720"/>
      <c r="R46" s="720"/>
    </row>
    <row r="47" spans="3:18" x14ac:dyDescent="0.2">
      <c r="M47" s="469"/>
      <c r="N47" s="720"/>
      <c r="O47" s="720"/>
      <c r="P47" s="720"/>
      <c r="Q47" s="720"/>
      <c r="R47" s="720"/>
    </row>
    <row r="48" spans="3:18" ht="14.25" customHeight="1" x14ac:dyDescent="0.2">
      <c r="C48" s="725" t="s">
        <v>698</v>
      </c>
      <c r="D48" s="725"/>
      <c r="E48" s="725"/>
      <c r="F48" s="725"/>
      <c r="M48" s="143"/>
      <c r="N48" s="146"/>
      <c r="O48" s="146"/>
      <c r="P48" s="146"/>
      <c r="Q48" s="146"/>
      <c r="R48" s="146"/>
    </row>
    <row r="49" spans="3:18" ht="14.25" customHeight="1" x14ac:dyDescent="0.25">
      <c r="C49" s="725"/>
      <c r="D49" s="725"/>
      <c r="E49" s="725"/>
      <c r="F49" s="725"/>
      <c r="M49" s="438" t="s">
        <v>383</v>
      </c>
      <c r="N49" s="142"/>
      <c r="O49" s="142"/>
      <c r="P49" s="142"/>
      <c r="Q49" s="142"/>
      <c r="R49" s="142"/>
    </row>
    <row r="50" spans="3:18" ht="14.25" customHeight="1" x14ac:dyDescent="0.25">
      <c r="C50" s="725"/>
      <c r="D50" s="725"/>
      <c r="E50" s="725"/>
      <c r="F50" s="725"/>
      <c r="M50" s="471" t="s">
        <v>428</v>
      </c>
      <c r="N50" s="439" t="s">
        <v>384</v>
      </c>
      <c r="O50" s="142"/>
      <c r="P50" s="142"/>
      <c r="Q50" s="142"/>
      <c r="R50" s="142"/>
    </row>
    <row r="51" spans="3:18" ht="14.25" customHeight="1" x14ac:dyDescent="0.2">
      <c r="C51" s="725"/>
      <c r="D51" s="725"/>
      <c r="E51" s="725"/>
      <c r="F51" s="725"/>
      <c r="M51" s="472" t="s">
        <v>429</v>
      </c>
      <c r="N51" s="771" t="s">
        <v>503</v>
      </c>
      <c r="O51" s="771"/>
      <c r="P51" s="771"/>
      <c r="Q51" s="771"/>
      <c r="R51" s="771"/>
    </row>
    <row r="52" spans="3:18" ht="14.25" customHeight="1" x14ac:dyDescent="0.2">
      <c r="C52" s="725"/>
      <c r="D52" s="725"/>
      <c r="E52" s="725"/>
      <c r="F52" s="725"/>
      <c r="M52" s="143"/>
      <c r="N52" s="771"/>
      <c r="O52" s="771"/>
      <c r="P52" s="771"/>
      <c r="Q52" s="771"/>
      <c r="R52" s="771"/>
    </row>
    <row r="53" spans="3:18" ht="14.25" customHeight="1" x14ac:dyDescent="0.2">
      <c r="C53" s="725"/>
      <c r="D53" s="725"/>
      <c r="E53" s="725"/>
      <c r="F53" s="725"/>
      <c r="N53" s="771"/>
      <c r="O53" s="771"/>
      <c r="P53" s="771"/>
      <c r="Q53" s="771"/>
      <c r="R53" s="771"/>
    </row>
    <row r="54" spans="3:18" ht="14.25" customHeight="1" x14ac:dyDescent="0.2">
      <c r="C54" s="725"/>
      <c r="D54" s="725"/>
      <c r="E54" s="725"/>
      <c r="F54" s="725"/>
    </row>
    <row r="55" spans="3:18" ht="14.25" customHeight="1" x14ac:dyDescent="0.2">
      <c r="C55" s="725"/>
      <c r="D55" s="725"/>
      <c r="E55" s="725"/>
      <c r="F55" s="725"/>
      <c r="M55" s="472"/>
      <c r="N55" s="771"/>
      <c r="O55" s="771"/>
      <c r="P55" s="771"/>
      <c r="Q55" s="771"/>
      <c r="R55" s="771"/>
    </row>
    <row r="56" spans="3:18" ht="14.25" customHeight="1" x14ac:dyDescent="0.2">
      <c r="C56" s="725"/>
      <c r="D56" s="725"/>
      <c r="E56" s="725"/>
      <c r="F56" s="725"/>
    </row>
    <row r="57" spans="3:18" ht="14.25" customHeight="1" x14ac:dyDescent="0.2">
      <c r="C57" s="725"/>
      <c r="D57" s="725"/>
      <c r="E57" s="725"/>
      <c r="F57" s="725"/>
    </row>
    <row r="58" spans="3:18" ht="14.25" customHeight="1" x14ac:dyDescent="0.2">
      <c r="C58" s="725"/>
      <c r="D58" s="725"/>
      <c r="E58" s="725"/>
      <c r="F58" s="725"/>
    </row>
    <row r="59" spans="3:18" ht="14.25" customHeight="1" x14ac:dyDescent="0.2">
      <c r="C59" s="329"/>
      <c r="D59" s="329"/>
      <c r="E59" s="329"/>
      <c r="F59" s="329"/>
    </row>
    <row r="60" spans="3:18" ht="14.25" customHeight="1" x14ac:dyDescent="0.2">
      <c r="C60" s="329"/>
      <c r="D60" s="329"/>
      <c r="E60" s="329"/>
      <c r="F60" s="329"/>
    </row>
    <row r="61" spans="3:18" ht="14.25" customHeight="1" x14ac:dyDescent="0.2">
      <c r="C61" s="329"/>
      <c r="D61" s="329"/>
      <c r="E61" s="329"/>
      <c r="F61" s="329"/>
    </row>
    <row r="62" spans="3:18" ht="14.25" customHeight="1" x14ac:dyDescent="0.2">
      <c r="C62" s="329"/>
      <c r="D62" s="329"/>
      <c r="E62" s="329"/>
      <c r="F62" s="329"/>
    </row>
  </sheetData>
  <mergeCells count="10">
    <mergeCell ref="B1:C1"/>
    <mergeCell ref="B2:C2"/>
    <mergeCell ref="C36:F45"/>
    <mergeCell ref="C48:F58"/>
    <mergeCell ref="N43:R43"/>
    <mergeCell ref="N44:R46"/>
    <mergeCell ref="N47:R47"/>
    <mergeCell ref="N55:R55"/>
    <mergeCell ref="N51:R53"/>
    <mergeCell ref="D5:K5"/>
  </mergeCells>
  <conditionalFormatting sqref="D21:K21">
    <cfRule type="cellIs" dxfId="2" priority="1" stopIfTrue="1" operator="greaterThan">
      <formula>0.8</formula>
    </cfRule>
    <cfRule type="cellIs" dxfId="1" priority="2" stopIfTrue="1" operator="between">
      <formula>0.2001</formula>
      <formula>0.8</formula>
    </cfRule>
    <cfRule type="cellIs" dxfId="0" priority="3" stopIfTrue="1" operator="lessThan">
      <formula>0.2</formula>
    </cfRule>
  </conditionalFormatting>
  <pageMargins left="0.7" right="0.7" top="0.78740157499999996" bottom="0.78740157499999996" header="0.3" footer="0.3"/>
  <pageSetup paperSize="9" orientation="portrait" r:id="rId1"/>
  <ignoredErrors>
    <ignoredError sqref="M43:M46 M48 M50:M51"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381"/>
  <dimension ref="A1:B14"/>
  <sheetViews>
    <sheetView view="pageLayout" zoomScaleNormal="100" workbookViewId="0">
      <selection activeCell="B14" sqref="B14:B15"/>
    </sheetView>
  </sheetViews>
  <sheetFormatPr baseColWidth="10" defaultColWidth="11" defaultRowHeight="14.25" x14ac:dyDescent="0.2"/>
  <cols>
    <col min="1" max="1" width="77.125" style="150" customWidth="1"/>
    <col min="2" max="2" width="76.375" style="143" customWidth="1"/>
    <col min="3" max="16384" width="11" style="143"/>
  </cols>
  <sheetData>
    <row r="1" spans="1:2" ht="18" x14ac:dyDescent="0.2">
      <c r="A1" s="468" t="s">
        <v>204</v>
      </c>
      <c r="B1" s="153" t="s">
        <v>205</v>
      </c>
    </row>
    <row r="3" spans="1:2" ht="30" x14ac:dyDescent="0.25">
      <c r="A3" s="502" t="s">
        <v>545</v>
      </c>
      <c r="B3" s="154" t="s">
        <v>221</v>
      </c>
    </row>
    <row r="4" spans="1:2" x14ac:dyDescent="0.2">
      <c r="A4" s="502"/>
      <c r="B4" s="150"/>
    </row>
    <row r="5" spans="1:2" ht="57" x14ac:dyDescent="0.2">
      <c r="A5" s="502" t="s">
        <v>547</v>
      </c>
      <c r="B5" s="154" t="s">
        <v>546</v>
      </c>
    </row>
    <row r="6" spans="1:2" x14ac:dyDescent="0.2">
      <c r="A6" s="502"/>
      <c r="B6" s="150"/>
    </row>
    <row r="7" spans="1:2" ht="57.75" x14ac:dyDescent="0.2">
      <c r="A7" s="502" t="s">
        <v>548</v>
      </c>
      <c r="B7" s="146" t="s">
        <v>293</v>
      </c>
    </row>
    <row r="8" spans="1:2" x14ac:dyDescent="0.2">
      <c r="A8" s="502"/>
      <c r="B8" s="154"/>
    </row>
    <row r="9" spans="1:2" ht="43.5" x14ac:dyDescent="0.2">
      <c r="A9" s="502" t="s">
        <v>549</v>
      </c>
      <c r="B9" s="502" t="s">
        <v>550</v>
      </c>
    </row>
    <row r="10" spans="1:2" x14ac:dyDescent="0.2">
      <c r="A10" s="485"/>
    </row>
    <row r="11" spans="1:2" x14ac:dyDescent="0.2">
      <c r="A11" s="502"/>
    </row>
    <row r="12" spans="1:2" x14ac:dyDescent="0.2">
      <c r="A12" s="485" t="s">
        <v>166</v>
      </c>
    </row>
    <row r="14" spans="1:2" x14ac:dyDescent="0.2">
      <c r="A14" s="154"/>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G49"/>
  <sheetViews>
    <sheetView zoomScaleNormal="100" workbookViewId="0">
      <selection sqref="A1:C1"/>
    </sheetView>
  </sheetViews>
  <sheetFormatPr baseColWidth="10" defaultColWidth="11" defaultRowHeight="14.25" x14ac:dyDescent="0.2"/>
  <cols>
    <col min="2" max="2" width="12.5" customWidth="1"/>
    <col min="3" max="3" width="12.75" customWidth="1"/>
  </cols>
  <sheetData>
    <row r="1" spans="1:7" ht="18" x14ac:dyDescent="0.25">
      <c r="A1" s="699" t="s">
        <v>748</v>
      </c>
      <c r="B1" s="699"/>
      <c r="C1" s="699"/>
    </row>
    <row r="2" spans="1:7" ht="18" x14ac:dyDescent="0.25">
      <c r="A2" s="700" t="s">
        <v>749</v>
      </c>
      <c r="B2" s="700"/>
      <c r="C2" s="700"/>
    </row>
    <row r="4" spans="1:7" ht="15" x14ac:dyDescent="0.25">
      <c r="A4" s="587">
        <v>1</v>
      </c>
      <c r="B4" s="705" t="s">
        <v>733</v>
      </c>
      <c r="C4" s="706"/>
      <c r="D4" s="706"/>
      <c r="E4" s="706"/>
      <c r="F4" s="706"/>
      <c r="G4" s="706"/>
    </row>
    <row r="5" spans="1:7" x14ac:dyDescent="0.2">
      <c r="B5" s="706"/>
      <c r="C5" s="706"/>
      <c r="D5" s="706"/>
      <c r="E5" s="706"/>
      <c r="F5" s="706"/>
      <c r="G5" s="706"/>
    </row>
    <row r="6" spans="1:7" x14ac:dyDescent="0.2">
      <c r="B6" s="706"/>
      <c r="C6" s="706"/>
      <c r="D6" s="706"/>
      <c r="E6" s="706"/>
      <c r="F6" s="706"/>
      <c r="G6" s="706"/>
    </row>
    <row r="7" spans="1:7" x14ac:dyDescent="0.2">
      <c r="B7" s="707" t="s">
        <v>734</v>
      </c>
      <c r="C7" s="707"/>
      <c r="D7" s="707"/>
      <c r="E7" s="707"/>
      <c r="F7" s="707"/>
      <c r="G7" s="707"/>
    </row>
    <row r="8" spans="1:7" x14ac:dyDescent="0.2">
      <c r="B8" s="707"/>
      <c r="C8" s="707"/>
      <c r="D8" s="707"/>
      <c r="E8" s="707"/>
      <c r="F8" s="707"/>
      <c r="G8" s="707"/>
    </row>
    <row r="9" spans="1:7" x14ac:dyDescent="0.2">
      <c r="B9" s="707"/>
      <c r="C9" s="707"/>
      <c r="D9" s="707"/>
      <c r="E9" s="707"/>
      <c r="F9" s="707"/>
      <c r="G9" s="707"/>
    </row>
    <row r="10" spans="1:7" x14ac:dyDescent="0.2">
      <c r="B10" s="597"/>
      <c r="C10" s="597"/>
      <c r="D10" s="597"/>
      <c r="E10" s="597"/>
      <c r="F10" s="597"/>
      <c r="G10" s="597"/>
    </row>
    <row r="11" spans="1:7" ht="28.5" x14ac:dyDescent="0.2">
      <c r="B11" s="611" t="s">
        <v>741</v>
      </c>
      <c r="C11" s="611" t="s">
        <v>742</v>
      </c>
      <c r="D11" s="611" t="s">
        <v>740</v>
      </c>
      <c r="E11" s="611" t="s">
        <v>743</v>
      </c>
      <c r="F11" s="611" t="s">
        <v>740</v>
      </c>
      <c r="G11" s="586"/>
    </row>
    <row r="12" spans="1:7" ht="28.5" x14ac:dyDescent="0.2">
      <c r="B12" s="612" t="s">
        <v>739</v>
      </c>
      <c r="C12" s="612" t="s">
        <v>735</v>
      </c>
      <c r="D12" s="612" t="s">
        <v>736</v>
      </c>
      <c r="E12" s="612" t="s">
        <v>737</v>
      </c>
      <c r="F12" s="612" t="s">
        <v>738</v>
      </c>
      <c r="G12" s="586"/>
    </row>
    <row r="13" spans="1:7" x14ac:dyDescent="0.2">
      <c r="B13" s="613">
        <v>80000000</v>
      </c>
      <c r="C13" s="614">
        <v>0.4</v>
      </c>
      <c r="D13" s="613">
        <f>$B$13*C13</f>
        <v>32000000</v>
      </c>
      <c r="E13" s="614">
        <v>0.09</v>
      </c>
      <c r="F13" s="631">
        <f>D13*E13</f>
        <v>2880000</v>
      </c>
      <c r="G13" s="94"/>
    </row>
    <row r="14" spans="1:7" x14ac:dyDescent="0.2">
      <c r="B14" s="556"/>
      <c r="C14" s="614">
        <v>0.6</v>
      </c>
      <c r="D14" s="613">
        <f>$B$13*C14</f>
        <v>48000000</v>
      </c>
      <c r="E14" s="614">
        <v>0.06</v>
      </c>
      <c r="F14" s="631">
        <f>D14*E14</f>
        <v>2880000</v>
      </c>
      <c r="G14" s="94"/>
    </row>
    <row r="15" spans="1:7" x14ac:dyDescent="0.2">
      <c r="C15" s="595"/>
      <c r="D15" s="594"/>
      <c r="E15" s="595"/>
      <c r="F15" s="594"/>
    </row>
    <row r="16" spans="1:7" ht="15" x14ac:dyDescent="0.25">
      <c r="A16" s="587">
        <v>2</v>
      </c>
      <c r="B16" s="705" t="s">
        <v>744</v>
      </c>
      <c r="C16" s="706"/>
      <c r="D16" s="706"/>
      <c r="E16" s="706"/>
      <c r="F16" s="706"/>
      <c r="G16" s="706"/>
    </row>
    <row r="17" spans="1:7" x14ac:dyDescent="0.2">
      <c r="B17" s="706"/>
      <c r="C17" s="706"/>
      <c r="D17" s="706"/>
      <c r="E17" s="706"/>
      <c r="F17" s="706"/>
      <c r="G17" s="706"/>
    </row>
    <row r="18" spans="1:7" x14ac:dyDescent="0.2">
      <c r="B18" s="706"/>
      <c r="C18" s="706"/>
      <c r="D18" s="706"/>
      <c r="E18" s="706"/>
      <c r="F18" s="706"/>
      <c r="G18" s="706"/>
    </row>
    <row r="19" spans="1:7" x14ac:dyDescent="0.2">
      <c r="B19" s="707" t="s">
        <v>745</v>
      </c>
      <c r="C19" s="707"/>
      <c r="D19" s="707"/>
      <c r="E19" s="707"/>
      <c r="F19" s="707"/>
      <c r="G19" s="707"/>
    </row>
    <row r="20" spans="1:7" x14ac:dyDescent="0.2">
      <c r="B20" s="707"/>
      <c r="C20" s="707"/>
      <c r="D20" s="707"/>
      <c r="E20" s="707"/>
      <c r="F20" s="707"/>
      <c r="G20" s="707"/>
    </row>
    <row r="21" spans="1:7" x14ac:dyDescent="0.2">
      <c r="B21" s="707"/>
      <c r="C21" s="707"/>
      <c r="D21" s="707"/>
      <c r="E21" s="707"/>
      <c r="F21" s="707"/>
      <c r="G21" s="707"/>
    </row>
    <row r="22" spans="1:7" x14ac:dyDescent="0.2">
      <c r="B22" s="597"/>
      <c r="C22" s="597"/>
      <c r="D22" s="597"/>
      <c r="E22" s="597"/>
      <c r="F22" s="597"/>
      <c r="G22" s="597"/>
    </row>
    <row r="23" spans="1:7" ht="28.5" x14ac:dyDescent="0.2">
      <c r="B23" s="597"/>
      <c r="C23" s="597"/>
      <c r="D23" s="615" t="s">
        <v>761</v>
      </c>
      <c r="E23" s="615" t="s">
        <v>763</v>
      </c>
      <c r="F23" s="615" t="s">
        <v>765</v>
      </c>
      <c r="G23" s="597"/>
    </row>
    <row r="24" spans="1:7" ht="28.5" x14ac:dyDescent="0.2">
      <c r="B24" s="597"/>
      <c r="C24" s="597"/>
      <c r="D24" s="598" t="s">
        <v>762</v>
      </c>
      <c r="E24" s="598" t="s">
        <v>764</v>
      </c>
      <c r="F24" s="598" t="s">
        <v>766</v>
      </c>
      <c r="G24" s="597"/>
    </row>
    <row r="25" spans="1:7" x14ac:dyDescent="0.2">
      <c r="C25" s="215" t="s">
        <v>746</v>
      </c>
      <c r="D25" s="606"/>
      <c r="E25" s="607">
        <v>0.4</v>
      </c>
      <c r="F25" s="606"/>
    </row>
    <row r="26" spans="1:7" x14ac:dyDescent="0.2">
      <c r="C26" s="215" t="s">
        <v>747</v>
      </c>
      <c r="D26" s="606"/>
      <c r="E26" s="607">
        <v>0.7</v>
      </c>
      <c r="F26" s="606"/>
    </row>
    <row r="27" spans="1:7" ht="15" thickBot="1" x14ac:dyDescent="0.25">
      <c r="D27" s="608"/>
      <c r="E27" s="609">
        <f>AVERAGE(E25:E26)</f>
        <v>0.55000000000000004</v>
      </c>
      <c r="F27" s="610"/>
    </row>
    <row r="30" spans="1:7" ht="15" x14ac:dyDescent="0.25">
      <c r="A30" s="587">
        <v>3</v>
      </c>
      <c r="B30" s="701" t="s">
        <v>760</v>
      </c>
      <c r="C30" s="711"/>
      <c r="D30" s="711"/>
      <c r="E30" s="711"/>
      <c r="F30" s="711"/>
      <c r="G30" s="711"/>
    </row>
    <row r="31" spans="1:7" x14ac:dyDescent="0.2">
      <c r="B31" s="710" t="s">
        <v>759</v>
      </c>
      <c r="C31" s="710"/>
      <c r="D31" s="710"/>
      <c r="E31" s="710"/>
      <c r="F31" s="710"/>
      <c r="G31" s="710"/>
    </row>
    <row r="33" spans="2:7" x14ac:dyDescent="0.2">
      <c r="B33" s="554"/>
      <c r="C33" s="709" t="s">
        <v>756</v>
      </c>
      <c r="D33" s="709"/>
      <c r="E33" s="709"/>
      <c r="F33" s="709"/>
      <c r="G33" s="709"/>
    </row>
    <row r="34" spans="2:7" x14ac:dyDescent="0.2">
      <c r="B34" s="556" t="s">
        <v>757</v>
      </c>
      <c r="C34" s="708" t="s">
        <v>754</v>
      </c>
      <c r="D34" s="708"/>
      <c r="E34" s="708" t="s">
        <v>755</v>
      </c>
      <c r="F34" s="708"/>
      <c r="G34" s="556" t="s">
        <v>753</v>
      </c>
    </row>
    <row r="35" spans="2:7" ht="15" x14ac:dyDescent="0.25">
      <c r="B35" s="604" t="s">
        <v>751</v>
      </c>
      <c r="C35" s="554">
        <v>97</v>
      </c>
      <c r="D35" s="601">
        <f>C35/G35</f>
        <v>0.94174757281553401</v>
      </c>
      <c r="E35" s="554">
        <v>6</v>
      </c>
      <c r="F35" s="605">
        <f>E35/G35</f>
        <v>5.8252427184466021E-2</v>
      </c>
      <c r="G35" s="554">
        <f>C35+E35</f>
        <v>103</v>
      </c>
    </row>
    <row r="36" spans="2:7" x14ac:dyDescent="0.2">
      <c r="B36" s="556" t="s">
        <v>752</v>
      </c>
      <c r="C36" s="554">
        <v>9</v>
      </c>
      <c r="D36" s="601">
        <f>C36/G36</f>
        <v>1</v>
      </c>
      <c r="E36" s="554">
        <v>0</v>
      </c>
      <c r="F36" s="601">
        <f>E36/G36</f>
        <v>0</v>
      </c>
      <c r="G36" s="554">
        <f t="shared" ref="G36:G37" si="0">C36+E36</f>
        <v>9</v>
      </c>
    </row>
    <row r="37" spans="2:7" x14ac:dyDescent="0.2">
      <c r="B37" s="556" t="s">
        <v>753</v>
      </c>
      <c r="C37" s="554">
        <f>SUM(C35:C36)</f>
        <v>106</v>
      </c>
      <c r="D37" s="601">
        <f>C37/(C37+E37)</f>
        <v>0.9464285714285714</v>
      </c>
      <c r="E37" s="554">
        <f>SUM(E35:E36)</f>
        <v>6</v>
      </c>
      <c r="F37" s="601">
        <f>E37/(C37+E37)</f>
        <v>5.3571428571428568E-2</v>
      </c>
      <c r="G37" s="554">
        <f t="shared" si="0"/>
        <v>112</v>
      </c>
    </row>
    <row r="39" spans="2:7" x14ac:dyDescent="0.2">
      <c r="B39" s="554"/>
      <c r="C39" s="709" t="s">
        <v>750</v>
      </c>
      <c r="D39" s="709"/>
      <c r="E39" s="709"/>
      <c r="F39" s="709"/>
      <c r="G39" s="709"/>
    </row>
    <row r="40" spans="2:7" x14ac:dyDescent="0.2">
      <c r="B40" s="556" t="s">
        <v>757</v>
      </c>
      <c r="C40" s="708" t="s">
        <v>754</v>
      </c>
      <c r="D40" s="708"/>
      <c r="E40" s="708" t="s">
        <v>755</v>
      </c>
      <c r="F40" s="708"/>
      <c r="G40" s="556" t="s">
        <v>753</v>
      </c>
    </row>
    <row r="41" spans="2:7" ht="15" x14ac:dyDescent="0.25">
      <c r="B41" s="604" t="s">
        <v>751</v>
      </c>
      <c r="C41" s="554">
        <v>52</v>
      </c>
      <c r="D41" s="601">
        <f>C41/G41</f>
        <v>0.82539682539682535</v>
      </c>
      <c r="E41" s="554">
        <v>11</v>
      </c>
      <c r="F41" s="605">
        <f>E41/G41</f>
        <v>0.17460317460317459</v>
      </c>
      <c r="G41" s="554">
        <f>C41+E41</f>
        <v>63</v>
      </c>
    </row>
    <row r="42" spans="2:7" x14ac:dyDescent="0.2">
      <c r="B42" s="556" t="s">
        <v>752</v>
      </c>
      <c r="C42" s="554">
        <v>132</v>
      </c>
      <c r="D42" s="601">
        <f>C42/G42</f>
        <v>0.8741721854304636</v>
      </c>
      <c r="E42" s="554">
        <v>19</v>
      </c>
      <c r="F42" s="601">
        <f>E42/G42</f>
        <v>0.12582781456953643</v>
      </c>
      <c r="G42" s="554">
        <f t="shared" ref="G42:G43" si="1">C42+E42</f>
        <v>151</v>
      </c>
    </row>
    <row r="43" spans="2:7" x14ac:dyDescent="0.2">
      <c r="B43" s="556" t="s">
        <v>753</v>
      </c>
      <c r="C43" s="554">
        <f>SUM(C41:C42)</f>
        <v>184</v>
      </c>
      <c r="D43" s="601">
        <f>C43/(C43+E43)</f>
        <v>0.85981308411214952</v>
      </c>
      <c r="E43" s="554">
        <f>SUM(E41:E42)</f>
        <v>30</v>
      </c>
      <c r="F43" s="601">
        <f>E43/(C43+E43)</f>
        <v>0.14018691588785046</v>
      </c>
      <c r="G43" s="554">
        <f t="shared" si="1"/>
        <v>214</v>
      </c>
    </row>
    <row r="45" spans="2:7" x14ac:dyDescent="0.2">
      <c r="B45" s="616"/>
      <c r="C45" s="714" t="s">
        <v>758</v>
      </c>
      <c r="D45" s="714"/>
      <c r="E45" s="714"/>
      <c r="F45" s="714"/>
      <c r="G45" s="714"/>
    </row>
    <row r="46" spans="2:7" x14ac:dyDescent="0.2">
      <c r="B46" s="616" t="s">
        <v>757</v>
      </c>
      <c r="C46" s="715" t="s">
        <v>754</v>
      </c>
      <c r="D46" s="715"/>
      <c r="E46" s="715" t="s">
        <v>755</v>
      </c>
      <c r="F46" s="715"/>
      <c r="G46" s="616" t="s">
        <v>753</v>
      </c>
    </row>
    <row r="47" spans="2:7" x14ac:dyDescent="0.2">
      <c r="B47" s="616" t="s">
        <v>751</v>
      </c>
      <c r="C47" s="616"/>
      <c r="D47" s="620"/>
      <c r="E47" s="616"/>
      <c r="F47" s="620"/>
      <c r="G47" s="616"/>
    </row>
    <row r="48" spans="2:7" x14ac:dyDescent="0.2">
      <c r="B48" s="616" t="s">
        <v>752</v>
      </c>
      <c r="C48" s="616"/>
      <c r="D48" s="620"/>
      <c r="E48" s="616"/>
      <c r="F48" s="620"/>
      <c r="G48" s="616"/>
    </row>
    <row r="49" spans="2:7" x14ac:dyDescent="0.2">
      <c r="B49" s="616" t="s">
        <v>753</v>
      </c>
      <c r="C49" s="616"/>
      <c r="D49" s="620"/>
      <c r="E49" s="616"/>
      <c r="F49" s="620"/>
      <c r="G49" s="616"/>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361"/>
  <dimension ref="B1:AI81"/>
  <sheetViews>
    <sheetView zoomScale="90" zoomScaleNormal="90" workbookViewId="0">
      <selection activeCell="B6" sqref="B6:K19"/>
    </sheetView>
  </sheetViews>
  <sheetFormatPr baseColWidth="10" defaultColWidth="11" defaultRowHeight="14.25" x14ac:dyDescent="0.2"/>
  <cols>
    <col min="1" max="1" width="2" customWidth="1"/>
    <col min="2" max="2" width="12.125" customWidth="1"/>
    <col min="3" max="3" width="12.625" customWidth="1"/>
    <col min="4" max="11" width="8.625" customWidth="1"/>
  </cols>
  <sheetData>
    <row r="1" spans="2:35" ht="18" x14ac:dyDescent="0.2">
      <c r="B1" s="772" t="s">
        <v>204</v>
      </c>
      <c r="C1" s="772"/>
    </row>
    <row r="2" spans="2:35" ht="18" x14ac:dyDescent="0.25">
      <c r="B2" s="773" t="s">
        <v>205</v>
      </c>
      <c r="C2" s="773"/>
      <c r="X2" s="107" t="s">
        <v>276</v>
      </c>
    </row>
    <row r="3" spans="2:35" ht="18" x14ac:dyDescent="0.2">
      <c r="B3" s="144"/>
      <c r="C3" s="144"/>
    </row>
    <row r="4" spans="2:35" ht="15" x14ac:dyDescent="0.2">
      <c r="B4" s="703" t="s">
        <v>380</v>
      </c>
      <c r="C4" s="703"/>
      <c r="D4" s="703"/>
      <c r="E4" s="703"/>
      <c r="F4" s="703"/>
      <c r="G4" s="703"/>
      <c r="H4" s="703"/>
      <c r="I4" s="703"/>
      <c r="X4" s="422"/>
      <c r="Y4" s="422"/>
      <c r="Z4" s="422"/>
      <c r="AA4" s="422"/>
      <c r="AB4" s="422"/>
      <c r="AC4" s="422"/>
      <c r="AD4" s="422"/>
      <c r="AE4" s="422"/>
      <c r="AF4" s="422"/>
      <c r="AG4" s="422"/>
      <c r="AH4" s="422"/>
      <c r="AI4" s="422"/>
    </row>
    <row r="5" spans="2:35" ht="15" thickBot="1" x14ac:dyDescent="0.25">
      <c r="X5" s="422"/>
      <c r="Y5" s="422"/>
      <c r="Z5" s="422"/>
      <c r="AA5" s="422"/>
      <c r="AB5" s="422"/>
      <c r="AC5" s="422"/>
      <c r="AD5" s="422"/>
      <c r="AE5" s="422"/>
      <c r="AF5" s="422"/>
      <c r="AG5" s="422"/>
      <c r="AH5" s="422"/>
      <c r="AI5" s="422"/>
    </row>
    <row r="6" spans="2:35" ht="15" x14ac:dyDescent="0.25">
      <c r="B6" s="87"/>
      <c r="C6" s="246"/>
      <c r="D6" s="766" t="s">
        <v>778</v>
      </c>
      <c r="E6" s="767"/>
      <c r="F6" s="767"/>
      <c r="G6" s="767"/>
      <c r="H6" s="767"/>
      <c r="I6" s="767"/>
      <c r="J6" s="767"/>
      <c r="K6" s="768"/>
      <c r="X6" s="422"/>
      <c r="Y6" s="422"/>
      <c r="Z6" s="422"/>
      <c r="AA6" s="422"/>
      <c r="AB6" s="422"/>
      <c r="AC6" s="422"/>
      <c r="AD6" s="422"/>
      <c r="AE6" s="422"/>
      <c r="AF6" s="422"/>
      <c r="AG6" s="422"/>
      <c r="AH6" s="422"/>
      <c r="AI6" s="422"/>
    </row>
    <row r="7" spans="2:35" ht="15.75" thickBot="1" x14ac:dyDescent="0.3">
      <c r="B7" s="176" t="s">
        <v>779</v>
      </c>
      <c r="C7" s="624" t="s">
        <v>6</v>
      </c>
      <c r="D7" s="259" t="s">
        <v>124</v>
      </c>
      <c r="E7" s="259" t="s">
        <v>125</v>
      </c>
      <c r="F7" s="259" t="s">
        <v>126</v>
      </c>
      <c r="G7" s="259" t="s">
        <v>127</v>
      </c>
      <c r="H7" s="259" t="s">
        <v>128</v>
      </c>
      <c r="I7" s="259" t="s">
        <v>129</v>
      </c>
      <c r="J7" s="259" t="s">
        <v>130</v>
      </c>
      <c r="K7" s="260" t="s">
        <v>131</v>
      </c>
      <c r="X7" s="422"/>
      <c r="Y7" s="422"/>
      <c r="Z7" s="422"/>
      <c r="AA7" s="422"/>
      <c r="AB7" s="422"/>
      <c r="AC7" s="422"/>
      <c r="AD7" s="422"/>
      <c r="AE7" s="422"/>
      <c r="AF7" s="422"/>
      <c r="AG7" s="422"/>
      <c r="AH7" s="422"/>
      <c r="AI7" s="422"/>
    </row>
    <row r="8" spans="2:35" x14ac:dyDescent="0.2">
      <c r="B8" s="85" t="s">
        <v>108</v>
      </c>
      <c r="C8" s="247" t="s">
        <v>7</v>
      </c>
      <c r="D8" s="14">
        <v>52</v>
      </c>
      <c r="E8" s="14">
        <v>745</v>
      </c>
      <c r="F8" s="14">
        <v>241</v>
      </c>
      <c r="G8" s="14">
        <v>3</v>
      </c>
      <c r="H8" s="14">
        <v>988</v>
      </c>
      <c r="I8" s="14">
        <v>434</v>
      </c>
      <c r="J8" s="14">
        <v>298</v>
      </c>
      <c r="K8" s="83">
        <v>815</v>
      </c>
      <c r="X8" s="422"/>
      <c r="Y8" s="422"/>
      <c r="Z8" s="422"/>
      <c r="AA8" s="422"/>
      <c r="AB8" s="422"/>
      <c r="AC8" s="422"/>
      <c r="AD8" s="422"/>
      <c r="AE8" s="422"/>
      <c r="AF8" s="422"/>
      <c r="AG8" s="422"/>
      <c r="AH8" s="422"/>
      <c r="AI8" s="422"/>
    </row>
    <row r="9" spans="2:35" x14ac:dyDescent="0.2">
      <c r="B9" s="85" t="s">
        <v>109</v>
      </c>
      <c r="C9" s="247" t="s">
        <v>8</v>
      </c>
      <c r="D9" s="14">
        <v>38</v>
      </c>
      <c r="E9" s="14">
        <v>515</v>
      </c>
      <c r="F9" s="14">
        <v>187</v>
      </c>
      <c r="G9" s="14">
        <v>77</v>
      </c>
      <c r="H9" s="14">
        <v>132</v>
      </c>
      <c r="I9" s="14">
        <v>540</v>
      </c>
      <c r="J9" s="14">
        <v>139</v>
      </c>
      <c r="K9" s="83">
        <v>161</v>
      </c>
      <c r="X9" s="422"/>
      <c r="Y9" s="422"/>
      <c r="Z9" s="422"/>
      <c r="AA9" s="422"/>
      <c r="AB9" s="422"/>
      <c r="AC9" s="422"/>
      <c r="AD9" s="422"/>
      <c r="AE9" s="422"/>
      <c r="AF9" s="422"/>
      <c r="AG9" s="422"/>
      <c r="AH9" s="422"/>
      <c r="AI9" s="422"/>
    </row>
    <row r="10" spans="2:35" x14ac:dyDescent="0.2">
      <c r="B10" s="85" t="s">
        <v>110</v>
      </c>
      <c r="C10" s="247" t="s">
        <v>9</v>
      </c>
      <c r="D10" s="14">
        <v>42</v>
      </c>
      <c r="E10" s="14">
        <v>368</v>
      </c>
      <c r="F10" s="14">
        <v>123</v>
      </c>
      <c r="G10" s="14">
        <v>34</v>
      </c>
      <c r="H10" s="14">
        <v>835</v>
      </c>
      <c r="I10" s="14">
        <v>542</v>
      </c>
      <c r="J10" s="14">
        <v>415</v>
      </c>
      <c r="K10" s="83">
        <v>336</v>
      </c>
      <c r="X10" s="422"/>
      <c r="Y10" s="422"/>
      <c r="Z10" s="422"/>
      <c r="AA10" s="422"/>
      <c r="AB10" s="422"/>
      <c r="AC10" s="422"/>
      <c r="AD10" s="422"/>
      <c r="AE10" s="422"/>
      <c r="AF10" s="422"/>
      <c r="AG10" s="422"/>
      <c r="AH10" s="422"/>
      <c r="AI10" s="422"/>
    </row>
    <row r="11" spans="2:35" x14ac:dyDescent="0.2">
      <c r="B11" s="85" t="s">
        <v>111</v>
      </c>
      <c r="C11" s="247" t="s">
        <v>10</v>
      </c>
      <c r="D11" s="14">
        <v>54</v>
      </c>
      <c r="E11" s="14">
        <v>810</v>
      </c>
      <c r="F11" s="14">
        <v>138</v>
      </c>
      <c r="G11" s="14">
        <v>12</v>
      </c>
      <c r="H11" s="14">
        <v>113</v>
      </c>
      <c r="I11" s="14">
        <v>429</v>
      </c>
      <c r="J11" s="14">
        <v>486</v>
      </c>
      <c r="K11" s="83">
        <v>841</v>
      </c>
      <c r="X11" s="422"/>
      <c r="Y11" s="422"/>
      <c r="Z11" s="422"/>
      <c r="AA11" s="422"/>
      <c r="AB11" s="422"/>
      <c r="AC11" s="422"/>
      <c r="AD11" s="422"/>
      <c r="AE11" s="422"/>
      <c r="AF11" s="422"/>
      <c r="AG11" s="422"/>
      <c r="AH11" s="422"/>
      <c r="AI11" s="422"/>
    </row>
    <row r="12" spans="2:35" x14ac:dyDescent="0.2">
      <c r="B12" s="85" t="s">
        <v>112</v>
      </c>
      <c r="C12" s="247" t="s">
        <v>11</v>
      </c>
      <c r="D12" s="14">
        <v>35</v>
      </c>
      <c r="E12" s="14">
        <v>856</v>
      </c>
      <c r="F12" s="14">
        <v>312</v>
      </c>
      <c r="G12" s="14">
        <v>8</v>
      </c>
      <c r="H12" s="14">
        <v>186</v>
      </c>
      <c r="I12" s="14">
        <v>448</v>
      </c>
      <c r="J12" s="14">
        <v>216</v>
      </c>
      <c r="K12" s="83">
        <v>88</v>
      </c>
      <c r="X12" s="422"/>
      <c r="Y12" s="422"/>
      <c r="Z12" s="422"/>
      <c r="AA12" s="422"/>
      <c r="AB12" s="422"/>
      <c r="AC12" s="422"/>
      <c r="AD12" s="422"/>
      <c r="AE12" s="422"/>
      <c r="AF12" s="422"/>
      <c r="AG12" s="422"/>
      <c r="AH12" s="422"/>
      <c r="AI12" s="422"/>
    </row>
    <row r="13" spans="2:35" x14ac:dyDescent="0.2">
      <c r="B13" s="85" t="s">
        <v>113</v>
      </c>
      <c r="C13" s="247" t="s">
        <v>12</v>
      </c>
      <c r="D13" s="14">
        <v>64</v>
      </c>
      <c r="E13" s="14">
        <v>287</v>
      </c>
      <c r="F13" s="14">
        <v>265</v>
      </c>
      <c r="G13" s="14">
        <v>87</v>
      </c>
      <c r="H13" s="14">
        <v>21</v>
      </c>
      <c r="I13" s="14">
        <v>428</v>
      </c>
      <c r="J13" s="14">
        <v>774</v>
      </c>
      <c r="K13" s="83">
        <v>245</v>
      </c>
      <c r="X13" s="422"/>
      <c r="Y13" s="422"/>
      <c r="Z13" s="422"/>
      <c r="AA13" s="422"/>
      <c r="AB13" s="422"/>
      <c r="AC13" s="422"/>
      <c r="AD13" s="422"/>
      <c r="AE13" s="422"/>
      <c r="AF13" s="422"/>
      <c r="AG13" s="422"/>
      <c r="AH13" s="422"/>
      <c r="AI13" s="422"/>
    </row>
    <row r="14" spans="2:35" x14ac:dyDescent="0.2">
      <c r="B14" s="85" t="s">
        <v>114</v>
      </c>
      <c r="C14" s="247" t="s">
        <v>13</v>
      </c>
      <c r="D14" s="14">
        <v>61</v>
      </c>
      <c r="E14" s="14">
        <v>198</v>
      </c>
      <c r="F14" s="14">
        <v>154</v>
      </c>
      <c r="G14" s="14">
        <v>99</v>
      </c>
      <c r="H14" s="14">
        <v>12</v>
      </c>
      <c r="I14" s="14">
        <v>517</v>
      </c>
      <c r="J14" s="14">
        <v>198</v>
      </c>
      <c r="K14" s="83">
        <v>634</v>
      </c>
      <c r="X14" s="422"/>
      <c r="Y14" s="422"/>
      <c r="Z14" s="422"/>
      <c r="AA14" s="422"/>
      <c r="AB14" s="422"/>
      <c r="AC14" s="422"/>
      <c r="AD14" s="422"/>
      <c r="AE14" s="422"/>
      <c r="AF14" s="422"/>
      <c r="AG14" s="422"/>
      <c r="AH14" s="422"/>
      <c r="AI14" s="422"/>
    </row>
    <row r="15" spans="2:35" x14ac:dyDescent="0.2">
      <c r="B15" s="85" t="s">
        <v>115</v>
      </c>
      <c r="C15" s="247" t="s">
        <v>14</v>
      </c>
      <c r="D15" s="14">
        <v>59</v>
      </c>
      <c r="E15" s="14">
        <v>939</v>
      </c>
      <c r="F15" s="14">
        <v>199</v>
      </c>
      <c r="G15" s="14">
        <v>92</v>
      </c>
      <c r="H15" s="14">
        <v>849</v>
      </c>
      <c r="I15" s="14">
        <v>402</v>
      </c>
      <c r="J15" s="14">
        <v>466</v>
      </c>
      <c r="K15" s="83">
        <v>332</v>
      </c>
      <c r="X15" s="422"/>
      <c r="Y15" s="422"/>
      <c r="Z15" s="422"/>
      <c r="AA15" s="422"/>
      <c r="AB15" s="422"/>
      <c r="AC15" s="422"/>
      <c r="AD15" s="422"/>
      <c r="AE15" s="422"/>
      <c r="AF15" s="422"/>
      <c r="AG15" s="422"/>
      <c r="AH15" s="422"/>
      <c r="AI15" s="422"/>
    </row>
    <row r="16" spans="2:35" x14ac:dyDescent="0.2">
      <c r="B16" s="85" t="s">
        <v>116</v>
      </c>
      <c r="C16" s="247" t="s">
        <v>15</v>
      </c>
      <c r="D16" s="14">
        <v>67</v>
      </c>
      <c r="E16" s="14">
        <v>321</v>
      </c>
      <c r="F16" s="14">
        <v>312</v>
      </c>
      <c r="G16" s="14">
        <v>12</v>
      </c>
      <c r="H16" s="14">
        <v>30</v>
      </c>
      <c r="I16" s="14">
        <v>593</v>
      </c>
      <c r="J16" s="14">
        <v>373</v>
      </c>
      <c r="K16" s="83">
        <v>892</v>
      </c>
      <c r="X16" s="422"/>
      <c r="Y16" s="422"/>
      <c r="Z16" s="422"/>
      <c r="AA16" s="422"/>
      <c r="AB16" s="422"/>
      <c r="AC16" s="422"/>
      <c r="AD16" s="422"/>
      <c r="AE16" s="422"/>
      <c r="AF16" s="422"/>
      <c r="AG16" s="422"/>
      <c r="AH16" s="422"/>
      <c r="AI16" s="422"/>
    </row>
    <row r="17" spans="2:35" x14ac:dyDescent="0.2">
      <c r="B17" s="85" t="s">
        <v>117</v>
      </c>
      <c r="C17" s="247" t="s">
        <v>16</v>
      </c>
      <c r="D17" s="14">
        <v>66</v>
      </c>
      <c r="E17" s="14">
        <v>180</v>
      </c>
      <c r="F17" s="14">
        <v>111</v>
      </c>
      <c r="G17" s="14">
        <v>6</v>
      </c>
      <c r="H17" s="14">
        <v>275</v>
      </c>
      <c r="I17" s="14">
        <v>411</v>
      </c>
      <c r="J17" s="14">
        <v>383</v>
      </c>
      <c r="K17" s="83">
        <v>328</v>
      </c>
      <c r="X17" s="422"/>
      <c r="Y17" s="422"/>
      <c r="Z17" s="422"/>
      <c r="AA17" s="422"/>
      <c r="AB17" s="422"/>
      <c r="AC17" s="422"/>
      <c r="AD17" s="422"/>
      <c r="AE17" s="422"/>
      <c r="AF17" s="422"/>
      <c r="AG17" s="422"/>
      <c r="AH17" s="422"/>
      <c r="AI17" s="422"/>
    </row>
    <row r="18" spans="2:35" x14ac:dyDescent="0.2">
      <c r="B18" s="85" t="s">
        <v>118</v>
      </c>
      <c r="C18" s="247" t="s">
        <v>17</v>
      </c>
      <c r="D18" s="14">
        <v>62</v>
      </c>
      <c r="E18" s="14">
        <v>886</v>
      </c>
      <c r="F18" s="14">
        <v>530</v>
      </c>
      <c r="G18" s="14">
        <v>86</v>
      </c>
      <c r="H18" s="14">
        <v>878</v>
      </c>
      <c r="I18" s="14">
        <v>546</v>
      </c>
      <c r="J18" s="14">
        <v>211</v>
      </c>
      <c r="K18" s="83">
        <v>778</v>
      </c>
      <c r="X18" s="422"/>
      <c r="Y18" s="422"/>
      <c r="Z18" s="422"/>
      <c r="AA18" s="422"/>
      <c r="AB18" s="422"/>
      <c r="AC18" s="422"/>
      <c r="AD18" s="422"/>
      <c r="AE18" s="422"/>
      <c r="AF18" s="422"/>
      <c r="AG18" s="422"/>
      <c r="AH18" s="422"/>
      <c r="AI18" s="422"/>
    </row>
    <row r="19" spans="2:35" ht="15" thickBot="1" x14ac:dyDescent="0.25">
      <c r="B19" s="86" t="s">
        <v>119</v>
      </c>
      <c r="C19" s="248" t="s">
        <v>18</v>
      </c>
      <c r="D19" s="26">
        <v>58</v>
      </c>
      <c r="E19" s="26">
        <v>211</v>
      </c>
      <c r="F19" s="26">
        <v>280</v>
      </c>
      <c r="G19" s="26">
        <v>2</v>
      </c>
      <c r="H19" s="26">
        <v>210</v>
      </c>
      <c r="I19" s="26">
        <v>570</v>
      </c>
      <c r="J19" s="26">
        <v>163</v>
      </c>
      <c r="K19" s="84">
        <v>499</v>
      </c>
      <c r="X19" s="422"/>
      <c r="Y19" s="422"/>
      <c r="Z19" s="422"/>
      <c r="AA19" s="422"/>
      <c r="AB19" s="422"/>
      <c r="AC19" s="422"/>
      <c r="AD19" s="422"/>
      <c r="AE19" s="422"/>
      <c r="AF19" s="422"/>
      <c r="AG19" s="422"/>
      <c r="AH19" s="422"/>
      <c r="AI19" s="422"/>
    </row>
    <row r="20" spans="2:35" ht="18.75" customHeight="1" x14ac:dyDescent="0.2">
      <c r="B20" s="249" t="s">
        <v>3</v>
      </c>
      <c r="C20" s="250" t="s">
        <v>145</v>
      </c>
      <c r="D20" s="253"/>
      <c r="E20" s="253"/>
      <c r="F20" s="253"/>
      <c r="G20" s="253"/>
      <c r="H20" s="253"/>
      <c r="I20" s="253"/>
      <c r="J20" s="253"/>
      <c r="K20" s="254"/>
      <c r="X20" s="422"/>
      <c r="Y20" s="422"/>
      <c r="Z20" s="422"/>
      <c r="AA20" s="422"/>
      <c r="AB20" s="422"/>
      <c r="AC20" s="422"/>
      <c r="AD20" s="422"/>
      <c r="AE20" s="422"/>
      <c r="AF20" s="422"/>
      <c r="AG20" s="422"/>
      <c r="AH20" s="422"/>
      <c r="AI20" s="422"/>
    </row>
    <row r="21" spans="2:35" ht="36" customHeight="1" x14ac:dyDescent="0.2">
      <c r="B21" s="289" t="s">
        <v>47</v>
      </c>
      <c r="C21" s="251" t="s">
        <v>157</v>
      </c>
      <c r="D21" s="255"/>
      <c r="E21" s="255"/>
      <c r="F21" s="255"/>
      <c r="G21" s="255"/>
      <c r="H21" s="255"/>
      <c r="I21" s="255"/>
      <c r="J21" s="255"/>
      <c r="K21" s="256"/>
      <c r="X21" s="422"/>
      <c r="Y21" s="422"/>
      <c r="Z21" s="422"/>
      <c r="AA21" s="422"/>
      <c r="AB21" s="422"/>
      <c r="AC21" s="422"/>
      <c r="AD21" s="422"/>
      <c r="AE21" s="422"/>
      <c r="AF21" s="422"/>
      <c r="AG21" s="422"/>
      <c r="AH21" s="422"/>
      <c r="AI21" s="422"/>
    </row>
    <row r="22" spans="2:35" ht="36.75" customHeight="1" thickBot="1" x14ac:dyDescent="0.25">
      <c r="B22" s="290" t="s">
        <v>107</v>
      </c>
      <c r="C22" s="252" t="s">
        <v>158</v>
      </c>
      <c r="D22" s="257"/>
      <c r="E22" s="257"/>
      <c r="F22" s="257"/>
      <c r="G22" s="257"/>
      <c r="H22" s="257"/>
      <c r="I22" s="257"/>
      <c r="J22" s="257"/>
      <c r="K22" s="258"/>
      <c r="X22" s="422"/>
      <c r="Y22" s="422"/>
      <c r="Z22" s="422"/>
      <c r="AA22" s="422"/>
      <c r="AB22" s="422"/>
      <c r="AC22" s="422"/>
      <c r="AD22" s="422"/>
      <c r="AE22" s="422"/>
      <c r="AF22" s="422"/>
      <c r="AG22" s="422"/>
      <c r="AH22" s="422"/>
      <c r="AI22" s="422"/>
    </row>
    <row r="23" spans="2:35" x14ac:dyDescent="0.2">
      <c r="X23" s="422"/>
      <c r="Y23" s="422"/>
      <c r="Z23" s="422"/>
      <c r="AA23" s="422"/>
      <c r="AB23" s="422"/>
      <c r="AC23" s="422"/>
      <c r="AD23" s="422"/>
      <c r="AE23" s="422"/>
      <c r="AF23" s="422"/>
      <c r="AG23" s="422"/>
      <c r="AH23" s="422"/>
      <c r="AI23" s="422"/>
    </row>
    <row r="24" spans="2:35" x14ac:dyDescent="0.2">
      <c r="X24" s="422"/>
      <c r="Y24" s="422"/>
      <c r="Z24" s="422"/>
      <c r="AA24" s="422"/>
      <c r="AB24" s="422"/>
      <c r="AC24" s="422"/>
      <c r="AD24" s="422"/>
      <c r="AE24" s="422"/>
      <c r="AF24" s="422"/>
      <c r="AG24" s="422"/>
      <c r="AH24" s="422"/>
      <c r="AI24" s="422"/>
    </row>
    <row r="25" spans="2:35" x14ac:dyDescent="0.2">
      <c r="X25" s="422"/>
      <c r="Y25" s="422"/>
      <c r="Z25" s="422"/>
      <c r="AA25" s="422"/>
      <c r="AB25" s="422"/>
      <c r="AC25" s="422"/>
      <c r="AD25" s="422"/>
      <c r="AE25" s="422"/>
      <c r="AF25" s="422"/>
      <c r="AG25" s="422"/>
      <c r="AH25" s="422"/>
      <c r="AI25" s="422"/>
    </row>
    <row r="26" spans="2:35" x14ac:dyDescent="0.2">
      <c r="C26" s="261"/>
      <c r="D26" s="261"/>
      <c r="E26" s="262"/>
      <c r="F26" s="261"/>
      <c r="G26" s="261"/>
      <c r="H26" s="124"/>
      <c r="X26" s="422"/>
      <c r="Y26" s="422"/>
      <c r="Z26" s="422"/>
      <c r="AA26" s="422"/>
      <c r="AB26" s="422"/>
      <c r="AC26" s="422"/>
      <c r="AD26" s="422"/>
      <c r="AE26" s="422"/>
      <c r="AF26" s="422"/>
      <c r="AG26" s="422"/>
      <c r="AH26" s="422"/>
      <c r="AI26" s="422"/>
    </row>
    <row r="27" spans="2:35" ht="15" x14ac:dyDescent="0.2">
      <c r="C27" s="216"/>
      <c r="D27" s="216"/>
      <c r="E27" s="216"/>
      <c r="F27" s="216"/>
      <c r="G27" s="216"/>
      <c r="H27" s="139"/>
      <c r="X27" s="422"/>
      <c r="Y27" s="422"/>
      <c r="Z27" s="422"/>
      <c r="AA27" s="422"/>
      <c r="AB27" s="422"/>
      <c r="AC27" s="422"/>
      <c r="AD27" s="422"/>
      <c r="AE27" s="422"/>
      <c r="AF27" s="422"/>
      <c r="AG27" s="422"/>
      <c r="AH27" s="422"/>
      <c r="AI27" s="422"/>
    </row>
    <row r="28" spans="2:35" x14ac:dyDescent="0.2">
      <c r="C28" s="309"/>
      <c r="D28" s="3"/>
      <c r="F28" s="309"/>
      <c r="G28" s="3"/>
      <c r="H28" s="293"/>
      <c r="X28" s="422"/>
      <c r="Y28" s="422"/>
      <c r="Z28" s="422"/>
      <c r="AA28" s="422"/>
      <c r="AB28" s="422"/>
      <c r="AC28" s="422"/>
      <c r="AD28" s="422"/>
      <c r="AE28" s="422"/>
      <c r="AF28" s="422"/>
      <c r="AG28" s="422"/>
      <c r="AH28" s="422"/>
      <c r="AI28" s="422"/>
    </row>
    <row r="29" spans="2:35" x14ac:dyDescent="0.2">
      <c r="C29" s="309"/>
      <c r="D29" s="3"/>
      <c r="F29" s="309"/>
      <c r="G29" s="3"/>
      <c r="H29" s="293"/>
      <c r="X29" s="422"/>
      <c r="Y29" s="422"/>
      <c r="Z29" s="422"/>
      <c r="AA29" s="422"/>
      <c r="AB29" s="422"/>
      <c r="AC29" s="422"/>
      <c r="AD29" s="422"/>
      <c r="AE29" s="422"/>
      <c r="AF29" s="422"/>
      <c r="AG29" s="422"/>
      <c r="AH29" s="422"/>
      <c r="AI29" s="422"/>
    </row>
    <row r="30" spans="2:35" x14ac:dyDescent="0.2">
      <c r="C30" s="309"/>
      <c r="D30" s="3"/>
      <c r="F30" s="309"/>
      <c r="G30" s="3"/>
      <c r="H30" s="293"/>
      <c r="X30" s="422"/>
      <c r="Y30" s="422"/>
      <c r="Z30" s="422"/>
      <c r="AA30" s="422"/>
      <c r="AB30" s="422"/>
      <c r="AC30" s="422"/>
      <c r="AD30" s="422"/>
      <c r="AE30" s="422"/>
      <c r="AF30" s="422"/>
      <c r="AG30" s="422"/>
      <c r="AH30" s="422"/>
      <c r="AI30" s="422"/>
    </row>
    <row r="31" spans="2:35" x14ac:dyDescent="0.2">
      <c r="C31" s="309"/>
      <c r="D31" s="3"/>
      <c r="F31" s="309"/>
      <c r="G31" s="3"/>
      <c r="H31" s="293"/>
      <c r="X31" s="422"/>
      <c r="Y31" s="422"/>
      <c r="Z31" s="422"/>
      <c r="AA31" s="422"/>
      <c r="AB31" s="422"/>
      <c r="AC31" s="422"/>
      <c r="AD31" s="422"/>
      <c r="AE31" s="422"/>
      <c r="AF31" s="422"/>
      <c r="AG31" s="422"/>
      <c r="AH31" s="422"/>
      <c r="AI31" s="422"/>
    </row>
    <row r="32" spans="2:35" x14ac:dyDescent="0.2">
      <c r="C32" s="309"/>
      <c r="D32" s="3"/>
      <c r="F32" s="309"/>
      <c r="G32" s="3"/>
      <c r="H32" s="293"/>
      <c r="X32" s="422"/>
      <c r="Y32" s="422"/>
      <c r="Z32" s="422"/>
      <c r="AA32" s="422"/>
      <c r="AB32" s="422"/>
      <c r="AC32" s="422"/>
      <c r="AD32" s="422"/>
      <c r="AE32" s="422"/>
      <c r="AF32" s="422"/>
      <c r="AG32" s="422"/>
      <c r="AH32" s="422"/>
      <c r="AI32" s="422"/>
    </row>
    <row r="33" spans="3:35" x14ac:dyDescent="0.2">
      <c r="C33" s="309"/>
      <c r="D33" s="3"/>
      <c r="F33" s="309"/>
      <c r="G33" s="3"/>
      <c r="H33" s="293"/>
      <c r="X33" s="422"/>
      <c r="Y33" s="422"/>
      <c r="Z33" s="422"/>
      <c r="AA33" s="422"/>
      <c r="AB33" s="422"/>
      <c r="AC33" s="422"/>
      <c r="AD33" s="422"/>
      <c r="AE33" s="422"/>
      <c r="AF33" s="422"/>
      <c r="AG33" s="422"/>
      <c r="AH33" s="422"/>
      <c r="AI33" s="422"/>
    </row>
    <row r="34" spans="3:35" x14ac:dyDescent="0.2">
      <c r="C34" s="309"/>
      <c r="D34" s="3"/>
      <c r="F34" s="309"/>
      <c r="G34" s="3"/>
      <c r="H34" s="293"/>
      <c r="X34" s="422"/>
      <c r="Y34" s="422"/>
      <c r="Z34" s="422"/>
      <c r="AA34" s="422"/>
      <c r="AB34" s="422"/>
      <c r="AC34" s="422"/>
      <c r="AD34" s="422"/>
      <c r="AE34" s="422"/>
      <c r="AF34" s="422"/>
      <c r="AG34" s="422"/>
      <c r="AH34" s="422"/>
      <c r="AI34" s="422"/>
    </row>
    <row r="35" spans="3:35" x14ac:dyDescent="0.2">
      <c r="C35" s="309"/>
      <c r="D35" s="3"/>
      <c r="F35" s="309"/>
      <c r="G35" s="3"/>
      <c r="H35" s="293"/>
      <c r="X35" s="422"/>
      <c r="Y35" s="422"/>
      <c r="Z35" s="422"/>
      <c r="AA35" s="422"/>
      <c r="AB35" s="422"/>
      <c r="AC35" s="422"/>
      <c r="AD35" s="422"/>
      <c r="AE35" s="422"/>
      <c r="AF35" s="422"/>
      <c r="AG35" s="422"/>
      <c r="AH35" s="422"/>
      <c r="AI35" s="422"/>
    </row>
    <row r="36" spans="3:35" x14ac:dyDescent="0.2">
      <c r="X36" s="422"/>
      <c r="Y36" s="422"/>
      <c r="Z36" s="422"/>
      <c r="AA36" s="422"/>
      <c r="AB36" s="422"/>
      <c r="AC36" s="422"/>
      <c r="AD36" s="422"/>
      <c r="AE36" s="422"/>
      <c r="AF36" s="422"/>
      <c r="AG36" s="422"/>
      <c r="AH36" s="422"/>
      <c r="AI36" s="422"/>
    </row>
    <row r="37" spans="3:35" x14ac:dyDescent="0.2">
      <c r="H37" s="94" t="s">
        <v>259</v>
      </c>
      <c r="X37" s="422"/>
      <c r="Y37" s="422"/>
      <c r="Z37" s="422"/>
      <c r="AA37" s="422"/>
      <c r="AB37" s="422"/>
      <c r="AC37" s="422"/>
      <c r="AD37" s="422"/>
      <c r="AE37" s="422"/>
      <c r="AF37" s="422"/>
      <c r="AG37" s="422"/>
      <c r="AH37" s="422"/>
      <c r="AI37" s="422"/>
    </row>
    <row r="38" spans="3:35" ht="15.75" thickBot="1" x14ac:dyDescent="0.3">
      <c r="H38" s="107" t="s">
        <v>260</v>
      </c>
      <c r="X38" s="422"/>
      <c r="Y38" s="422"/>
      <c r="Z38" s="422"/>
      <c r="AA38" s="422"/>
      <c r="AB38" s="422"/>
      <c r="AC38" s="422"/>
      <c r="AD38" s="422"/>
      <c r="AE38" s="422"/>
      <c r="AF38" s="422"/>
      <c r="AG38" s="422"/>
      <c r="AH38" s="422"/>
      <c r="AI38" s="422"/>
    </row>
    <row r="39" spans="3:35" ht="21" thickBot="1" x14ac:dyDescent="0.35">
      <c r="H39" s="88"/>
      <c r="I39" s="294" t="s">
        <v>121</v>
      </c>
      <c r="J39" s="296" t="s">
        <v>122</v>
      </c>
      <c r="K39" s="298" t="s">
        <v>123</v>
      </c>
      <c r="X39" s="422"/>
      <c r="Y39" s="422"/>
      <c r="Z39" s="422"/>
      <c r="AA39" s="422"/>
      <c r="AB39" s="422"/>
      <c r="AC39" s="422"/>
      <c r="AD39" s="422"/>
      <c r="AE39" s="422"/>
      <c r="AF39" s="422"/>
      <c r="AG39" s="422"/>
      <c r="AH39" s="422"/>
      <c r="AI39" s="422"/>
    </row>
    <row r="40" spans="3:35" ht="20.25" x14ac:dyDescent="0.3">
      <c r="H40" s="295" t="s">
        <v>92</v>
      </c>
      <c r="I40" s="354"/>
      <c r="J40" s="355"/>
      <c r="K40" s="356"/>
      <c r="X40" s="422"/>
      <c r="Y40" s="422"/>
      <c r="Z40" s="422"/>
      <c r="AA40" s="422"/>
      <c r="AB40" s="422"/>
      <c r="AC40" s="422"/>
      <c r="AD40" s="422"/>
      <c r="AE40" s="422"/>
      <c r="AF40" s="422"/>
      <c r="AG40" s="422"/>
      <c r="AH40" s="422"/>
      <c r="AI40" s="422"/>
    </row>
    <row r="41" spans="3:35" ht="20.25" x14ac:dyDescent="0.3">
      <c r="H41" s="297" t="s">
        <v>93</v>
      </c>
      <c r="I41" s="357"/>
      <c r="J41" s="358"/>
      <c r="K41" s="359"/>
      <c r="X41" s="422"/>
      <c r="Y41" s="422"/>
      <c r="Z41" s="422"/>
      <c r="AA41" s="422"/>
      <c r="AB41" s="422"/>
      <c r="AC41" s="422"/>
      <c r="AD41" s="422"/>
      <c r="AE41" s="422"/>
      <c r="AF41" s="422"/>
      <c r="AG41" s="422"/>
      <c r="AH41" s="422"/>
      <c r="AI41" s="422"/>
    </row>
    <row r="42" spans="3:35" ht="21" thickBot="1" x14ac:dyDescent="0.35">
      <c r="H42" s="299" t="s">
        <v>94</v>
      </c>
      <c r="I42" s="360"/>
      <c r="J42" s="361"/>
      <c r="K42" s="362"/>
      <c r="X42" s="422"/>
      <c r="Y42" s="422"/>
      <c r="Z42" s="422"/>
      <c r="AA42" s="422"/>
      <c r="AB42" s="422"/>
      <c r="AC42" s="422"/>
      <c r="AD42" s="422"/>
      <c r="AE42" s="422"/>
      <c r="AF42" s="422"/>
      <c r="AG42" s="422"/>
      <c r="AH42" s="422"/>
      <c r="AI42" s="422"/>
    </row>
    <row r="43" spans="3:35" x14ac:dyDescent="0.2">
      <c r="X43" s="422"/>
      <c r="Y43" s="422"/>
      <c r="Z43" s="422"/>
      <c r="AA43" s="422"/>
      <c r="AB43" s="422"/>
      <c r="AC43" s="422"/>
      <c r="AD43" s="422"/>
      <c r="AE43" s="422"/>
      <c r="AF43" s="422"/>
      <c r="AG43" s="422"/>
      <c r="AH43" s="422"/>
      <c r="AI43" s="422"/>
    </row>
    <row r="44" spans="3:35" x14ac:dyDescent="0.2">
      <c r="X44" s="422"/>
      <c r="Y44" s="422"/>
      <c r="Z44" s="422"/>
      <c r="AA44" s="422"/>
      <c r="AB44" s="422"/>
      <c r="AC44" s="422"/>
      <c r="AD44" s="422"/>
      <c r="AE44" s="422"/>
      <c r="AF44" s="422"/>
      <c r="AG44" s="422"/>
      <c r="AH44" s="422"/>
      <c r="AI44" s="422"/>
    </row>
    <row r="45" spans="3:35" x14ac:dyDescent="0.2">
      <c r="X45" s="422"/>
      <c r="Y45" s="422"/>
      <c r="Z45" s="422"/>
      <c r="AA45" s="422"/>
      <c r="AB45" s="422"/>
      <c r="AC45" s="422"/>
      <c r="AD45" s="422"/>
      <c r="AE45" s="422"/>
      <c r="AF45" s="422"/>
      <c r="AG45" s="422"/>
      <c r="AH45" s="422"/>
      <c r="AI45" s="422"/>
    </row>
    <row r="46" spans="3:35" x14ac:dyDescent="0.2">
      <c r="X46" s="422"/>
      <c r="Y46" s="422"/>
      <c r="Z46" s="422"/>
      <c r="AA46" s="422"/>
      <c r="AB46" s="422"/>
      <c r="AC46" s="422"/>
      <c r="AD46" s="422"/>
      <c r="AE46" s="422"/>
      <c r="AF46" s="422"/>
      <c r="AG46" s="422"/>
      <c r="AH46" s="422"/>
      <c r="AI46" s="422"/>
    </row>
    <row r="47" spans="3:35" x14ac:dyDescent="0.2">
      <c r="X47" s="422"/>
      <c r="Y47" s="422"/>
      <c r="Z47" s="422"/>
      <c r="AA47" s="422"/>
      <c r="AB47" s="422"/>
      <c r="AC47" s="422"/>
      <c r="AD47" s="422"/>
      <c r="AE47" s="422"/>
      <c r="AF47" s="422"/>
      <c r="AG47" s="422"/>
      <c r="AH47" s="422"/>
      <c r="AI47" s="422"/>
    </row>
    <row r="48" spans="3:35" x14ac:dyDescent="0.2">
      <c r="X48" s="422"/>
      <c r="Y48" s="422"/>
      <c r="Z48" s="422"/>
      <c r="AA48" s="422"/>
      <c r="AB48" s="422"/>
      <c r="AC48" s="422"/>
      <c r="AD48" s="422"/>
      <c r="AE48" s="422"/>
      <c r="AF48" s="422"/>
      <c r="AG48" s="422"/>
      <c r="AH48" s="422"/>
      <c r="AI48" s="422"/>
    </row>
    <row r="49" spans="24:35" x14ac:dyDescent="0.2">
      <c r="X49" s="422"/>
      <c r="Y49" s="422"/>
      <c r="Z49" s="422"/>
      <c r="AA49" s="422"/>
      <c r="AB49" s="422"/>
      <c r="AC49" s="422"/>
      <c r="AD49" s="422"/>
      <c r="AE49" s="422"/>
      <c r="AF49" s="422"/>
      <c r="AG49" s="422"/>
      <c r="AH49" s="422"/>
      <c r="AI49" s="422"/>
    </row>
    <row r="50" spans="24:35" x14ac:dyDescent="0.2">
      <c r="X50" s="422"/>
      <c r="Y50" s="422"/>
      <c r="Z50" s="422"/>
      <c r="AA50" s="422"/>
      <c r="AB50" s="422"/>
      <c r="AC50" s="422"/>
      <c r="AD50" s="422"/>
      <c r="AE50" s="422"/>
      <c r="AF50" s="422"/>
      <c r="AG50" s="422"/>
      <c r="AH50" s="422"/>
      <c r="AI50" s="422"/>
    </row>
    <row r="51" spans="24:35" x14ac:dyDescent="0.2">
      <c r="X51" s="422"/>
      <c r="Y51" s="422"/>
      <c r="Z51" s="422"/>
      <c r="AA51" s="422"/>
      <c r="AB51" s="422"/>
      <c r="AC51" s="422"/>
      <c r="AD51" s="422"/>
      <c r="AE51" s="422"/>
      <c r="AF51" s="422"/>
      <c r="AG51" s="422"/>
      <c r="AH51" s="422"/>
      <c r="AI51" s="422"/>
    </row>
    <row r="52" spans="24:35" x14ac:dyDescent="0.2">
      <c r="X52" s="422"/>
      <c r="Y52" s="422"/>
      <c r="Z52" s="422"/>
      <c r="AA52" s="422"/>
      <c r="AB52" s="422"/>
      <c r="AC52" s="422"/>
      <c r="AD52" s="422"/>
      <c r="AE52" s="422"/>
      <c r="AF52" s="422"/>
      <c r="AG52" s="422"/>
      <c r="AH52" s="422"/>
      <c r="AI52" s="422"/>
    </row>
    <row r="53" spans="24:35" x14ac:dyDescent="0.2">
      <c r="X53" s="422"/>
      <c r="Y53" s="422"/>
      <c r="Z53" s="422"/>
      <c r="AA53" s="422"/>
      <c r="AB53" s="422"/>
      <c r="AC53" s="422"/>
      <c r="AD53" s="422"/>
      <c r="AE53" s="422"/>
      <c r="AF53" s="422"/>
      <c r="AG53" s="422"/>
      <c r="AH53" s="422"/>
      <c r="AI53" s="422"/>
    </row>
    <row r="54" spans="24:35" x14ac:dyDescent="0.2">
      <c r="X54" s="422"/>
      <c r="Y54" s="422"/>
      <c r="Z54" s="422"/>
      <c r="AA54" s="422"/>
      <c r="AB54" s="422"/>
      <c r="AC54" s="422"/>
      <c r="AD54" s="422"/>
      <c r="AE54" s="422"/>
      <c r="AF54" s="422"/>
      <c r="AG54" s="422"/>
      <c r="AH54" s="422"/>
      <c r="AI54" s="422"/>
    </row>
    <row r="55" spans="24:35" x14ac:dyDescent="0.2">
      <c r="X55" s="422"/>
      <c r="Y55" s="422"/>
      <c r="Z55" s="422"/>
      <c r="AA55" s="422"/>
      <c r="AB55" s="422"/>
      <c r="AC55" s="422"/>
      <c r="AD55" s="422"/>
      <c r="AE55" s="422"/>
      <c r="AF55" s="422"/>
      <c r="AG55" s="422"/>
      <c r="AH55" s="422"/>
      <c r="AI55" s="422"/>
    </row>
    <row r="56" spans="24:35" x14ac:dyDescent="0.2">
      <c r="X56" s="422"/>
      <c r="Y56" s="422"/>
      <c r="Z56" s="422"/>
      <c r="AA56" s="422"/>
      <c r="AB56" s="422"/>
      <c r="AC56" s="422"/>
      <c r="AD56" s="422"/>
      <c r="AE56" s="422"/>
      <c r="AF56" s="422"/>
      <c r="AG56" s="422"/>
      <c r="AH56" s="422"/>
      <c r="AI56" s="422"/>
    </row>
    <row r="57" spans="24:35" x14ac:dyDescent="0.2">
      <c r="X57" s="422"/>
      <c r="Y57" s="422"/>
      <c r="Z57" s="422"/>
      <c r="AA57" s="422"/>
      <c r="AB57" s="422"/>
      <c r="AC57" s="422"/>
      <c r="AD57" s="422"/>
      <c r="AE57" s="422"/>
      <c r="AF57" s="422"/>
      <c r="AG57" s="422"/>
      <c r="AH57" s="422"/>
      <c r="AI57" s="422"/>
    </row>
    <row r="58" spans="24:35" x14ac:dyDescent="0.2">
      <c r="X58" s="422"/>
      <c r="Y58" s="422"/>
      <c r="Z58" s="422"/>
      <c r="AA58" s="422"/>
      <c r="AB58" s="422"/>
      <c r="AC58" s="422"/>
      <c r="AD58" s="422"/>
      <c r="AE58" s="422"/>
      <c r="AF58" s="422"/>
      <c r="AG58" s="422"/>
      <c r="AH58" s="422"/>
      <c r="AI58" s="422"/>
    </row>
    <row r="59" spans="24:35" x14ac:dyDescent="0.2">
      <c r="X59" s="422"/>
      <c r="Y59" s="422"/>
      <c r="Z59" s="422"/>
      <c r="AA59" s="422"/>
      <c r="AB59" s="422"/>
      <c r="AC59" s="422"/>
      <c r="AD59" s="422"/>
      <c r="AE59" s="422"/>
      <c r="AF59" s="422"/>
      <c r="AG59" s="422"/>
      <c r="AH59" s="422"/>
      <c r="AI59" s="422"/>
    </row>
    <row r="60" spans="24:35" x14ac:dyDescent="0.2">
      <c r="X60" s="422"/>
      <c r="Y60" s="422"/>
      <c r="Z60" s="422"/>
      <c r="AA60" s="422"/>
      <c r="AB60" s="422"/>
      <c r="AC60" s="422"/>
      <c r="AD60" s="422"/>
      <c r="AE60" s="422"/>
      <c r="AF60" s="422"/>
      <c r="AG60" s="422"/>
      <c r="AH60" s="422"/>
      <c r="AI60" s="422"/>
    </row>
    <row r="61" spans="24:35" x14ac:dyDescent="0.2">
      <c r="X61" s="422"/>
      <c r="Y61" s="422"/>
      <c r="Z61" s="422"/>
      <c r="AA61" s="422"/>
      <c r="AB61" s="422"/>
      <c r="AC61" s="422"/>
      <c r="AD61" s="422"/>
      <c r="AE61" s="422"/>
      <c r="AF61" s="422"/>
      <c r="AG61" s="422"/>
      <c r="AH61" s="422"/>
      <c r="AI61" s="422"/>
    </row>
    <row r="62" spans="24:35" x14ac:dyDescent="0.2">
      <c r="X62" s="422"/>
      <c r="Y62" s="422"/>
      <c r="Z62" s="422"/>
      <c r="AA62" s="422"/>
      <c r="AB62" s="422"/>
      <c r="AC62" s="422"/>
      <c r="AD62" s="422"/>
      <c r="AE62" s="422"/>
      <c r="AF62" s="422"/>
      <c r="AG62" s="422"/>
      <c r="AH62" s="422"/>
      <c r="AI62" s="422"/>
    </row>
    <row r="63" spans="24:35" x14ac:dyDescent="0.2">
      <c r="X63" s="422"/>
      <c r="Y63" s="422"/>
      <c r="Z63" s="422"/>
      <c r="AA63" s="422"/>
      <c r="AB63" s="422"/>
      <c r="AC63" s="422"/>
      <c r="AD63" s="422"/>
      <c r="AE63" s="422"/>
      <c r="AF63" s="422"/>
      <c r="AG63" s="422"/>
      <c r="AH63" s="422"/>
      <c r="AI63" s="422"/>
    </row>
    <row r="64" spans="24:35" x14ac:dyDescent="0.2">
      <c r="X64" s="422"/>
      <c r="Y64" s="422"/>
      <c r="Z64" s="422"/>
      <c r="AA64" s="422"/>
      <c r="AB64" s="422"/>
      <c r="AC64" s="422"/>
      <c r="AD64" s="422"/>
      <c r="AE64" s="422"/>
      <c r="AF64" s="422"/>
      <c r="AG64" s="422"/>
      <c r="AH64" s="422"/>
      <c r="AI64" s="422"/>
    </row>
    <row r="65" spans="24:35" x14ac:dyDescent="0.2">
      <c r="X65" s="422"/>
      <c r="Y65" s="422"/>
      <c r="Z65" s="422"/>
      <c r="AA65" s="422"/>
      <c r="AB65" s="422"/>
      <c r="AC65" s="422"/>
      <c r="AD65" s="422"/>
      <c r="AE65" s="422"/>
      <c r="AF65" s="422"/>
      <c r="AG65" s="422"/>
      <c r="AH65" s="422"/>
      <c r="AI65" s="422"/>
    </row>
    <row r="66" spans="24:35" x14ac:dyDescent="0.2">
      <c r="X66" s="422"/>
      <c r="Y66" s="422"/>
      <c r="Z66" s="422"/>
      <c r="AA66" s="422"/>
      <c r="AB66" s="422"/>
      <c r="AC66" s="422"/>
      <c r="AD66" s="422"/>
      <c r="AE66" s="422"/>
      <c r="AF66" s="422"/>
      <c r="AG66" s="422"/>
      <c r="AH66" s="422"/>
      <c r="AI66" s="422"/>
    </row>
    <row r="67" spans="24:35" x14ac:dyDescent="0.2">
      <c r="X67" s="422"/>
      <c r="Y67" s="422"/>
      <c r="Z67" s="422"/>
      <c r="AA67" s="422"/>
      <c r="AB67" s="422"/>
      <c r="AC67" s="422"/>
      <c r="AD67" s="422"/>
      <c r="AE67" s="422"/>
      <c r="AF67" s="422"/>
      <c r="AG67" s="422"/>
      <c r="AH67" s="422"/>
      <c r="AI67" s="422"/>
    </row>
    <row r="68" spans="24:35" x14ac:dyDescent="0.2">
      <c r="X68" s="422"/>
      <c r="Y68" s="422"/>
      <c r="Z68" s="422"/>
      <c r="AA68" s="422"/>
      <c r="AB68" s="422"/>
      <c r="AC68" s="422"/>
      <c r="AD68" s="422"/>
      <c r="AE68" s="422"/>
      <c r="AF68" s="422"/>
      <c r="AG68" s="422"/>
      <c r="AH68" s="422"/>
      <c r="AI68" s="422"/>
    </row>
    <row r="70" spans="24:35" ht="15" x14ac:dyDescent="0.25">
      <c r="X70" s="473" t="s">
        <v>381</v>
      </c>
      <c r="Y70" s="142"/>
      <c r="Z70" s="142"/>
      <c r="AA70" s="142"/>
      <c r="AB70" s="142"/>
      <c r="AC70" s="142"/>
    </row>
    <row r="71" spans="24:35" x14ac:dyDescent="0.2">
      <c r="X71" s="469" t="s">
        <v>428</v>
      </c>
      <c r="Y71" s="724" t="s">
        <v>382</v>
      </c>
      <c r="Z71" s="724"/>
      <c r="AA71" s="724"/>
      <c r="AB71" s="724"/>
      <c r="AC71" s="724"/>
    </row>
    <row r="72" spans="24:35" x14ac:dyDescent="0.2">
      <c r="X72" s="470" t="s">
        <v>429</v>
      </c>
      <c r="Y72" s="720" t="s">
        <v>430</v>
      </c>
      <c r="Z72" s="720"/>
      <c r="AA72" s="720"/>
      <c r="AB72" s="720"/>
      <c r="AC72" s="720"/>
    </row>
    <row r="73" spans="24:35" x14ac:dyDescent="0.2">
      <c r="X73" s="143"/>
      <c r="Y73" s="720"/>
      <c r="Z73" s="720"/>
      <c r="AA73" s="720"/>
      <c r="AB73" s="720"/>
      <c r="AC73" s="720"/>
    </row>
    <row r="74" spans="24:35" x14ac:dyDescent="0.2">
      <c r="X74" s="143"/>
      <c r="Y74" s="720"/>
      <c r="Z74" s="720"/>
      <c r="AA74" s="720"/>
      <c r="AB74" s="720"/>
      <c r="AC74" s="720"/>
    </row>
    <row r="75" spans="24:35" x14ac:dyDescent="0.2">
      <c r="X75" s="469"/>
      <c r="Y75" s="720"/>
      <c r="Z75" s="720"/>
      <c r="AA75" s="720"/>
      <c r="AB75" s="720"/>
      <c r="AC75" s="720"/>
    </row>
    <row r="76" spans="24:35" x14ac:dyDescent="0.2">
      <c r="X76" s="143"/>
      <c r="Y76" s="146"/>
      <c r="Z76" s="146"/>
      <c r="AA76" s="146"/>
      <c r="AB76" s="146"/>
      <c r="AC76" s="146"/>
    </row>
    <row r="77" spans="24:35" ht="15" x14ac:dyDescent="0.25">
      <c r="X77" s="438" t="s">
        <v>383</v>
      </c>
      <c r="Y77" s="142"/>
      <c r="Z77" s="142"/>
      <c r="AA77" s="142"/>
      <c r="AB77" s="142"/>
      <c r="AC77" s="142"/>
    </row>
    <row r="78" spans="24:35" ht="15" x14ac:dyDescent="0.25">
      <c r="X78" s="471" t="s">
        <v>428</v>
      </c>
      <c r="Y78" s="439" t="s">
        <v>384</v>
      </c>
      <c r="Z78" s="142"/>
      <c r="AA78" s="142"/>
      <c r="AB78" s="142"/>
      <c r="AC78" s="142"/>
    </row>
    <row r="79" spans="24:35" ht="15" x14ac:dyDescent="0.2">
      <c r="X79" s="472" t="s">
        <v>429</v>
      </c>
      <c r="Y79" s="771" t="s">
        <v>503</v>
      </c>
      <c r="Z79" s="771"/>
      <c r="AA79" s="771"/>
      <c r="AB79" s="771"/>
      <c r="AC79" s="771"/>
    </row>
    <row r="80" spans="24:35" x14ac:dyDescent="0.2">
      <c r="X80" s="143"/>
      <c r="Y80" s="771"/>
      <c r="Z80" s="771"/>
      <c r="AA80" s="771"/>
      <c r="AB80" s="771"/>
      <c r="AC80" s="771"/>
    </row>
    <row r="81" spans="25:29" x14ac:dyDescent="0.2">
      <c r="Y81" s="771"/>
      <c r="Z81" s="771"/>
      <c r="AA81" s="771"/>
      <c r="AB81" s="771"/>
      <c r="AC81" s="771"/>
    </row>
  </sheetData>
  <sortState xmlns:xlrd2="http://schemas.microsoft.com/office/spreadsheetml/2017/richdata2" ref="F25:H33">
    <sortCondition descending="1" ref="G26"/>
  </sortState>
  <mergeCells count="8">
    <mergeCell ref="Y75:AC75"/>
    <mergeCell ref="Y79:AC81"/>
    <mergeCell ref="B4:I4"/>
    <mergeCell ref="B1:C1"/>
    <mergeCell ref="B2:C2"/>
    <mergeCell ref="Y71:AC71"/>
    <mergeCell ref="Y72:AC74"/>
    <mergeCell ref="D6:K6"/>
  </mergeCells>
  <pageMargins left="0.7" right="0.7" top="0.78740157499999996" bottom="0.78740157499999996" header="0.3" footer="0.3"/>
  <pageSetup paperSize="9" orientation="portrait" r:id="rId1"/>
  <ignoredErrors>
    <ignoredError sqref="X71:X80"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310"/>
  <dimension ref="B1:AO48"/>
  <sheetViews>
    <sheetView topLeftCell="O1" zoomScale="80" zoomScaleNormal="80" workbookViewId="0">
      <selection activeCell="W20" sqref="W20"/>
    </sheetView>
  </sheetViews>
  <sheetFormatPr baseColWidth="10" defaultColWidth="11" defaultRowHeight="14.25" x14ac:dyDescent="0.2"/>
  <cols>
    <col min="1" max="1" width="2" customWidth="1"/>
    <col min="2" max="2" width="12.125" customWidth="1"/>
    <col min="3" max="3" width="12.625" customWidth="1"/>
    <col min="4" max="11" width="8.625" customWidth="1"/>
  </cols>
  <sheetData>
    <row r="1" spans="2:41" ht="18" x14ac:dyDescent="0.2">
      <c r="B1" s="772" t="s">
        <v>553</v>
      </c>
      <c r="C1" s="772"/>
      <c r="D1" s="772"/>
      <c r="E1" s="772"/>
    </row>
    <row r="2" spans="2:41" ht="18" x14ac:dyDescent="0.2">
      <c r="B2" s="773" t="s">
        <v>554</v>
      </c>
      <c r="C2" s="773"/>
      <c r="D2" s="773"/>
      <c r="E2" s="773"/>
    </row>
    <row r="3" spans="2:41" ht="18" x14ac:dyDescent="0.2">
      <c r="B3" s="503"/>
      <c r="C3" s="503"/>
    </row>
    <row r="4" spans="2:41" ht="18" customHeight="1" x14ac:dyDescent="0.25">
      <c r="B4" s="803" t="s">
        <v>552</v>
      </c>
      <c r="C4" s="803"/>
      <c r="D4" s="803"/>
      <c r="E4" s="803"/>
      <c r="F4" s="803"/>
      <c r="G4" s="803"/>
      <c r="H4" s="803"/>
      <c r="I4" s="803"/>
      <c r="J4" s="803"/>
      <c r="K4" s="803"/>
      <c r="M4" s="804" t="s">
        <v>551</v>
      </c>
      <c r="N4" s="804"/>
      <c r="O4" s="804"/>
      <c r="P4" s="804"/>
      <c r="Q4" s="804"/>
      <c r="R4" s="804"/>
      <c r="S4" s="804"/>
      <c r="T4" s="804"/>
      <c r="U4" s="804"/>
      <c r="Y4" s="107" t="s">
        <v>276</v>
      </c>
    </row>
    <row r="5" spans="2:41" ht="18" customHeight="1" x14ac:dyDescent="0.2">
      <c r="B5" s="803"/>
      <c r="C5" s="803"/>
      <c r="D5" s="803"/>
      <c r="E5" s="803"/>
      <c r="F5" s="803"/>
      <c r="G5" s="803"/>
      <c r="H5" s="803"/>
      <c r="I5" s="803"/>
      <c r="J5" s="803"/>
      <c r="K5" s="803"/>
      <c r="M5" s="804"/>
      <c r="N5" s="804"/>
      <c r="O5" s="804"/>
      <c r="P5" s="804"/>
      <c r="Q5" s="804"/>
      <c r="R5" s="804"/>
      <c r="S5" s="804"/>
      <c r="T5" s="804"/>
      <c r="U5" s="804"/>
      <c r="Y5" s="422"/>
      <c r="Z5" s="422"/>
      <c r="AA5" s="422"/>
      <c r="AB5" s="422"/>
      <c r="AC5" s="422"/>
      <c r="AD5" s="422"/>
      <c r="AE5" s="422"/>
      <c r="AF5" s="422"/>
      <c r="AG5" s="422"/>
      <c r="AH5" s="422"/>
      <c r="AI5" s="422"/>
      <c r="AJ5" s="422"/>
      <c r="AK5" s="422"/>
      <c r="AL5" s="422"/>
      <c r="AM5" s="422"/>
      <c r="AN5" s="422"/>
      <c r="AO5" s="422"/>
    </row>
    <row r="6" spans="2:41" ht="18" customHeight="1" x14ac:dyDescent="0.2">
      <c r="B6" s="803"/>
      <c r="C6" s="803"/>
      <c r="D6" s="803"/>
      <c r="E6" s="803"/>
      <c r="F6" s="803"/>
      <c r="G6" s="803"/>
      <c r="H6" s="803"/>
      <c r="I6" s="803"/>
      <c r="J6" s="803"/>
      <c r="K6" s="803"/>
      <c r="M6" s="804"/>
      <c r="N6" s="804"/>
      <c r="O6" s="804"/>
      <c r="P6" s="804"/>
      <c r="Q6" s="804"/>
      <c r="R6" s="804"/>
      <c r="S6" s="804"/>
      <c r="T6" s="804"/>
      <c r="U6" s="804"/>
      <c r="Y6" s="422"/>
      <c r="Z6" s="422"/>
      <c r="AA6" s="422"/>
      <c r="AB6" s="422"/>
      <c r="AC6" s="422"/>
      <c r="AD6" s="422"/>
      <c r="AE6" s="422"/>
      <c r="AF6" s="422"/>
      <c r="AG6" s="422"/>
      <c r="AH6" s="422"/>
      <c r="AI6" s="422"/>
      <c r="AJ6" s="422"/>
      <c r="AK6" s="422"/>
      <c r="AL6" s="422"/>
      <c r="AM6" s="422"/>
      <c r="AN6" s="422"/>
      <c r="AO6" s="422"/>
    </row>
    <row r="7" spans="2:41" ht="18" customHeight="1" x14ac:dyDescent="0.2">
      <c r="B7" s="803"/>
      <c r="C7" s="803"/>
      <c r="D7" s="803"/>
      <c r="E7" s="803"/>
      <c r="F7" s="803"/>
      <c r="G7" s="803"/>
      <c r="H7" s="803"/>
      <c r="I7" s="803"/>
      <c r="J7" s="803"/>
      <c r="K7" s="803"/>
      <c r="M7" s="804"/>
      <c r="N7" s="804"/>
      <c r="O7" s="804"/>
      <c r="P7" s="804"/>
      <c r="Q7" s="804"/>
      <c r="R7" s="804"/>
      <c r="S7" s="804"/>
      <c r="T7" s="804"/>
      <c r="U7" s="804"/>
      <c r="Y7" s="422"/>
      <c r="Z7" s="422"/>
      <c r="AA7" s="422"/>
      <c r="AB7" s="422"/>
      <c r="AC7" s="422"/>
      <c r="AD7" s="422"/>
      <c r="AE7" s="422"/>
      <c r="AF7" s="422"/>
      <c r="AG7" s="422"/>
      <c r="AH7" s="422"/>
      <c r="AI7" s="422"/>
      <c r="AJ7" s="422"/>
      <c r="AK7" s="422"/>
      <c r="AL7" s="422"/>
      <c r="AM7" s="422"/>
      <c r="AN7" s="422"/>
      <c r="AO7" s="422"/>
    </row>
    <row r="8" spans="2:41" ht="18" x14ac:dyDescent="0.2">
      <c r="B8" s="503"/>
      <c r="C8" s="503"/>
      <c r="Y8" s="422"/>
      <c r="Z8" s="422"/>
      <c r="AA8" s="422"/>
      <c r="AB8" s="422"/>
      <c r="AC8" s="422"/>
      <c r="AD8" s="422"/>
      <c r="AE8" s="422"/>
      <c r="AF8" s="422"/>
      <c r="AG8" s="422"/>
      <c r="AH8" s="422"/>
      <c r="AI8" s="422"/>
      <c r="AJ8" s="422"/>
      <c r="AK8" s="422"/>
      <c r="AL8" s="422"/>
      <c r="AM8" s="422"/>
      <c r="AN8" s="422"/>
      <c r="AO8" s="422"/>
    </row>
    <row r="9" spans="2:41" ht="18" x14ac:dyDescent="0.2">
      <c r="B9" s="503"/>
      <c r="C9" s="503"/>
      <c r="Y9" s="422"/>
      <c r="Z9" s="422"/>
      <c r="AA9" s="422"/>
      <c r="AB9" s="422"/>
      <c r="AC9" s="422"/>
      <c r="AD9" s="422"/>
      <c r="AE9" s="422"/>
      <c r="AF9" s="422"/>
      <c r="AG9" s="422"/>
      <c r="AH9" s="422"/>
      <c r="AI9" s="422"/>
      <c r="AJ9" s="422"/>
      <c r="AK9" s="422"/>
      <c r="AL9" s="422"/>
      <c r="AM9" s="422"/>
      <c r="AN9" s="422"/>
      <c r="AO9" s="422"/>
    </row>
    <row r="10" spans="2:41" ht="15" x14ac:dyDescent="0.25">
      <c r="I10" s="508"/>
      <c r="J10" s="14"/>
      <c r="K10" s="14"/>
      <c r="X10" s="107"/>
      <c r="Y10" s="422"/>
      <c r="Z10" s="422"/>
      <c r="AA10" s="422"/>
      <c r="AB10" s="422"/>
      <c r="AC10" s="422"/>
      <c r="AD10" s="422"/>
      <c r="AE10" s="422"/>
      <c r="AF10" s="422"/>
      <c r="AG10" s="422"/>
      <c r="AH10" s="422"/>
      <c r="AI10" s="422"/>
      <c r="AJ10" s="422"/>
      <c r="AK10" s="422"/>
      <c r="AL10" s="422"/>
      <c r="AM10" s="422"/>
      <c r="AN10" s="422"/>
      <c r="AO10" s="422"/>
    </row>
    <row r="11" spans="2:41" ht="18" x14ac:dyDescent="0.2">
      <c r="B11" s="504"/>
      <c r="C11" s="504"/>
      <c r="I11" s="508"/>
      <c r="J11" s="505"/>
      <c r="K11" s="505"/>
      <c r="Y11" s="422"/>
      <c r="Z11" s="422"/>
      <c r="AA11" s="422"/>
      <c r="AB11" s="422"/>
      <c r="AC11" s="422"/>
      <c r="AD11" s="422"/>
      <c r="AE11" s="422"/>
      <c r="AF11" s="422"/>
      <c r="AG11" s="422"/>
      <c r="AH11" s="422"/>
      <c r="AI11" s="422"/>
      <c r="AJ11" s="422"/>
      <c r="AK11" s="422"/>
      <c r="AL11" s="422"/>
      <c r="AM11" s="422"/>
      <c r="AN11" s="422"/>
      <c r="AO11" s="422"/>
    </row>
    <row r="12" spans="2:41" ht="15" thickBot="1" x14ac:dyDescent="0.25">
      <c r="Y12" s="422"/>
      <c r="Z12" s="422"/>
      <c r="AA12" s="422"/>
      <c r="AB12" s="422"/>
      <c r="AC12" s="422"/>
      <c r="AD12" s="422"/>
      <c r="AE12" s="422"/>
      <c r="AF12" s="422"/>
      <c r="AG12" s="422"/>
      <c r="AH12" s="422"/>
      <c r="AI12" s="422"/>
      <c r="AJ12" s="422"/>
      <c r="AK12" s="422"/>
      <c r="AL12" s="422"/>
      <c r="AM12" s="422"/>
      <c r="AN12" s="422"/>
      <c r="AO12" s="422"/>
    </row>
    <row r="13" spans="2:41" ht="15" x14ac:dyDescent="0.25">
      <c r="B13" s="87"/>
      <c r="C13" s="246"/>
      <c r="D13" s="766" t="s">
        <v>778</v>
      </c>
      <c r="E13" s="767"/>
      <c r="F13" s="767"/>
      <c r="G13" s="767"/>
      <c r="H13" s="767"/>
      <c r="I13" s="767"/>
      <c r="J13" s="767"/>
      <c r="K13" s="768"/>
      <c r="Y13" s="422"/>
      <c r="Z13" s="422"/>
      <c r="AA13" s="422"/>
      <c r="AB13" s="422"/>
      <c r="AC13" s="422"/>
      <c r="AD13" s="422"/>
      <c r="AE13" s="422"/>
      <c r="AF13" s="422"/>
      <c r="AG13" s="422"/>
      <c r="AH13" s="422"/>
      <c r="AI13" s="422"/>
      <c r="AJ13" s="422"/>
      <c r="AK13" s="422"/>
      <c r="AL13" s="422"/>
      <c r="AM13" s="422"/>
      <c r="AN13" s="422"/>
      <c r="AO13" s="422"/>
    </row>
    <row r="14" spans="2:41" ht="15.75" thickBot="1" x14ac:dyDescent="0.3">
      <c r="B14" s="176" t="s">
        <v>779</v>
      </c>
      <c r="C14" s="624" t="s">
        <v>6</v>
      </c>
      <c r="D14" s="259" t="s">
        <v>124</v>
      </c>
      <c r="E14" s="259" t="s">
        <v>125</v>
      </c>
      <c r="F14" s="259" t="s">
        <v>126</v>
      </c>
      <c r="G14" s="259" t="s">
        <v>127</v>
      </c>
      <c r="H14" s="259" t="s">
        <v>128</v>
      </c>
      <c r="I14" s="259" t="s">
        <v>129</v>
      </c>
      <c r="J14" s="259" t="s">
        <v>130</v>
      </c>
      <c r="K14" s="260" t="s">
        <v>131</v>
      </c>
      <c r="Y14" s="422"/>
      <c r="Z14" s="422"/>
      <c r="AA14" s="422"/>
      <c r="AB14" s="422"/>
      <c r="AC14" s="422"/>
      <c r="AD14" s="422"/>
      <c r="AE14" s="422"/>
      <c r="AF14" s="422"/>
      <c r="AG14" s="422"/>
      <c r="AH14" s="422"/>
      <c r="AI14" s="422"/>
      <c r="AJ14" s="422"/>
      <c r="AK14" s="422"/>
      <c r="AL14" s="422"/>
      <c r="AM14" s="422"/>
      <c r="AN14" s="422"/>
      <c r="AO14" s="422"/>
    </row>
    <row r="15" spans="2:41" x14ac:dyDescent="0.2">
      <c r="B15" s="85" t="s">
        <v>108</v>
      </c>
      <c r="C15" s="247" t="s">
        <v>7</v>
      </c>
      <c r="D15" s="14">
        <v>52</v>
      </c>
      <c r="E15" s="14">
        <v>745</v>
      </c>
      <c r="F15" s="14">
        <v>241</v>
      </c>
      <c r="G15" s="14">
        <v>3</v>
      </c>
      <c r="H15" s="14">
        <v>988</v>
      </c>
      <c r="I15" s="14">
        <v>434</v>
      </c>
      <c r="J15" s="14">
        <v>298</v>
      </c>
      <c r="K15" s="83">
        <v>815</v>
      </c>
      <c r="Y15" s="422"/>
      <c r="Z15" s="422"/>
      <c r="AA15" s="422"/>
      <c r="AB15" s="422"/>
      <c r="AC15" s="422"/>
      <c r="AD15" s="422"/>
      <c r="AE15" s="422"/>
      <c r="AF15" s="422"/>
      <c r="AG15" s="422"/>
      <c r="AH15" s="422"/>
      <c r="AI15" s="422"/>
      <c r="AJ15" s="422"/>
      <c r="AK15" s="422"/>
      <c r="AL15" s="422"/>
      <c r="AM15" s="422"/>
      <c r="AN15" s="422"/>
      <c r="AO15" s="422"/>
    </row>
    <row r="16" spans="2:41" x14ac:dyDescent="0.2">
      <c r="B16" s="85" t="s">
        <v>109</v>
      </c>
      <c r="C16" s="247" t="s">
        <v>8</v>
      </c>
      <c r="D16" s="14">
        <v>38</v>
      </c>
      <c r="E16" s="14">
        <v>515</v>
      </c>
      <c r="F16" s="14">
        <v>187</v>
      </c>
      <c r="G16" s="14">
        <v>77</v>
      </c>
      <c r="H16" s="14">
        <v>132</v>
      </c>
      <c r="I16" s="14">
        <v>540</v>
      </c>
      <c r="J16" s="14">
        <v>139</v>
      </c>
      <c r="K16" s="83">
        <v>161</v>
      </c>
      <c r="Y16" s="422"/>
      <c r="Z16" s="422"/>
      <c r="AA16" s="422"/>
      <c r="AB16" s="422"/>
      <c r="AC16" s="422"/>
      <c r="AD16" s="422"/>
      <c r="AE16" s="422"/>
      <c r="AF16" s="422"/>
      <c r="AG16" s="422"/>
      <c r="AH16" s="422"/>
      <c r="AI16" s="422"/>
      <c r="AJ16" s="422"/>
      <c r="AK16" s="422"/>
      <c r="AL16" s="422"/>
      <c r="AM16" s="422"/>
      <c r="AN16" s="422"/>
      <c r="AO16" s="422"/>
    </row>
    <row r="17" spans="2:41" x14ac:dyDescent="0.2">
      <c r="B17" s="85" t="s">
        <v>110</v>
      </c>
      <c r="C17" s="247" t="s">
        <v>9</v>
      </c>
      <c r="D17" s="14">
        <v>42</v>
      </c>
      <c r="E17" s="14">
        <v>368</v>
      </c>
      <c r="F17" s="14">
        <v>123</v>
      </c>
      <c r="G17" s="14">
        <v>34</v>
      </c>
      <c r="H17" s="14">
        <v>835</v>
      </c>
      <c r="I17" s="14">
        <v>542</v>
      </c>
      <c r="J17" s="14">
        <v>415</v>
      </c>
      <c r="K17" s="83">
        <v>336</v>
      </c>
      <c r="Y17" s="422"/>
      <c r="Z17" s="422"/>
      <c r="AA17" s="422"/>
      <c r="AB17" s="422"/>
      <c r="AC17" s="422"/>
      <c r="AD17" s="422"/>
      <c r="AE17" s="422"/>
      <c r="AF17" s="422"/>
      <c r="AG17" s="422"/>
      <c r="AH17" s="422"/>
      <c r="AI17" s="422"/>
      <c r="AJ17" s="422"/>
      <c r="AK17" s="422"/>
      <c r="AL17" s="422"/>
      <c r="AM17" s="422"/>
      <c r="AN17" s="422"/>
      <c r="AO17" s="422"/>
    </row>
    <row r="18" spans="2:41" x14ac:dyDescent="0.2">
      <c r="B18" s="85" t="s">
        <v>111</v>
      </c>
      <c r="C18" s="247" t="s">
        <v>10</v>
      </c>
      <c r="D18" s="14">
        <v>54</v>
      </c>
      <c r="E18" s="14">
        <v>810</v>
      </c>
      <c r="F18" s="14">
        <v>138</v>
      </c>
      <c r="G18" s="14">
        <v>12</v>
      </c>
      <c r="H18" s="14">
        <v>113</v>
      </c>
      <c r="I18" s="14">
        <v>429</v>
      </c>
      <c r="J18" s="14">
        <v>486</v>
      </c>
      <c r="K18" s="83">
        <v>841</v>
      </c>
      <c r="Y18" s="422"/>
      <c r="Z18" s="422"/>
      <c r="AA18" s="422"/>
      <c r="AB18" s="422"/>
      <c r="AC18" s="422"/>
      <c r="AD18" s="422"/>
      <c r="AE18" s="422"/>
      <c r="AF18" s="422"/>
      <c r="AG18" s="422"/>
      <c r="AH18" s="422"/>
      <c r="AI18" s="422"/>
      <c r="AJ18" s="422"/>
      <c r="AK18" s="422"/>
      <c r="AL18" s="422"/>
      <c r="AM18" s="422"/>
      <c r="AN18" s="422"/>
      <c r="AO18" s="422"/>
    </row>
    <row r="19" spans="2:41" x14ac:dyDescent="0.2">
      <c r="B19" s="85" t="s">
        <v>112</v>
      </c>
      <c r="C19" s="247" t="s">
        <v>11</v>
      </c>
      <c r="D19" s="14">
        <v>35</v>
      </c>
      <c r="E19" s="14">
        <v>856</v>
      </c>
      <c r="F19" s="14">
        <v>312</v>
      </c>
      <c r="G19" s="14">
        <v>8</v>
      </c>
      <c r="H19" s="14">
        <v>186</v>
      </c>
      <c r="I19" s="14">
        <v>448</v>
      </c>
      <c r="J19" s="14">
        <v>216</v>
      </c>
      <c r="K19" s="83">
        <v>88</v>
      </c>
      <c r="Y19" s="422"/>
      <c r="Z19" s="422"/>
      <c r="AA19" s="422"/>
      <c r="AB19" s="422"/>
      <c r="AC19" s="422"/>
      <c r="AD19" s="422"/>
      <c r="AE19" s="422"/>
      <c r="AF19" s="422"/>
      <c r="AG19" s="422"/>
      <c r="AH19" s="422"/>
      <c r="AI19" s="422"/>
      <c r="AJ19" s="422"/>
      <c r="AK19" s="422"/>
      <c r="AL19" s="422"/>
      <c r="AM19" s="422"/>
      <c r="AN19" s="422"/>
      <c r="AO19" s="422"/>
    </row>
    <row r="20" spans="2:41" x14ac:dyDescent="0.2">
      <c r="B20" s="85" t="s">
        <v>113</v>
      </c>
      <c r="C20" s="247" t="s">
        <v>12</v>
      </c>
      <c r="D20" s="14">
        <v>64</v>
      </c>
      <c r="E20" s="14">
        <v>287</v>
      </c>
      <c r="F20" s="14">
        <v>265</v>
      </c>
      <c r="G20" s="14">
        <v>87</v>
      </c>
      <c r="H20" s="14">
        <v>21</v>
      </c>
      <c r="I20" s="14">
        <v>428</v>
      </c>
      <c r="J20" s="14">
        <v>774</v>
      </c>
      <c r="K20" s="83">
        <v>245</v>
      </c>
      <c r="Y20" s="422"/>
      <c r="Z20" s="422"/>
      <c r="AA20" s="422"/>
      <c r="AB20" s="422"/>
      <c r="AC20" s="422"/>
      <c r="AD20" s="422"/>
      <c r="AE20" s="422"/>
      <c r="AF20" s="422"/>
      <c r="AG20" s="422"/>
      <c r="AH20" s="422"/>
      <c r="AI20" s="422"/>
      <c r="AJ20" s="422"/>
      <c r="AK20" s="422"/>
      <c r="AL20" s="422"/>
      <c r="AM20" s="422"/>
      <c r="AN20" s="422"/>
      <c r="AO20" s="422"/>
    </row>
    <row r="21" spans="2:41" x14ac:dyDescent="0.2">
      <c r="B21" s="85" t="s">
        <v>114</v>
      </c>
      <c r="C21" s="247" t="s">
        <v>13</v>
      </c>
      <c r="D21" s="14">
        <v>61</v>
      </c>
      <c r="E21" s="14">
        <v>198</v>
      </c>
      <c r="F21" s="14">
        <v>154</v>
      </c>
      <c r="G21" s="14">
        <v>99</v>
      </c>
      <c r="H21" s="14">
        <v>12</v>
      </c>
      <c r="I21" s="14">
        <v>517</v>
      </c>
      <c r="J21" s="14">
        <v>198</v>
      </c>
      <c r="K21" s="83">
        <v>634</v>
      </c>
      <c r="Y21" s="422"/>
      <c r="Z21" s="422"/>
      <c r="AA21" s="422"/>
      <c r="AB21" s="422"/>
      <c r="AC21" s="422"/>
      <c r="AD21" s="422"/>
      <c r="AE21" s="422"/>
      <c r="AF21" s="422"/>
      <c r="AG21" s="422"/>
      <c r="AH21" s="422"/>
      <c r="AI21" s="422"/>
      <c r="AJ21" s="422"/>
      <c r="AK21" s="422"/>
      <c r="AL21" s="422"/>
      <c r="AM21" s="422"/>
      <c r="AN21" s="422"/>
      <c r="AO21" s="422"/>
    </row>
    <row r="22" spans="2:41" x14ac:dyDescent="0.2">
      <c r="B22" s="85" t="s">
        <v>115</v>
      </c>
      <c r="C22" s="247" t="s">
        <v>14</v>
      </c>
      <c r="D22" s="14">
        <v>59</v>
      </c>
      <c r="E22" s="14">
        <v>939</v>
      </c>
      <c r="F22" s="14">
        <v>199</v>
      </c>
      <c r="G22" s="14">
        <v>92</v>
      </c>
      <c r="H22" s="14">
        <v>849</v>
      </c>
      <c r="I22" s="14">
        <v>402</v>
      </c>
      <c r="J22" s="14">
        <v>466</v>
      </c>
      <c r="K22" s="83">
        <v>332</v>
      </c>
      <c r="Y22" s="422"/>
      <c r="Z22" s="422"/>
      <c r="AA22" s="422"/>
      <c r="AB22" s="422"/>
      <c r="AC22" s="422"/>
      <c r="AD22" s="422"/>
      <c r="AE22" s="422"/>
      <c r="AF22" s="422"/>
      <c r="AG22" s="422"/>
      <c r="AH22" s="422"/>
      <c r="AI22" s="422"/>
      <c r="AJ22" s="422"/>
      <c r="AK22" s="422"/>
      <c r="AL22" s="422"/>
      <c r="AM22" s="422"/>
      <c r="AN22" s="422"/>
      <c r="AO22" s="422"/>
    </row>
    <row r="23" spans="2:41" x14ac:dyDescent="0.2">
      <c r="B23" s="85" t="s">
        <v>116</v>
      </c>
      <c r="C23" s="247" t="s">
        <v>15</v>
      </c>
      <c r="D23" s="14">
        <v>67</v>
      </c>
      <c r="E23" s="14">
        <v>321</v>
      </c>
      <c r="F23" s="14">
        <v>312</v>
      </c>
      <c r="G23" s="14">
        <v>12</v>
      </c>
      <c r="H23" s="14">
        <v>30</v>
      </c>
      <c r="I23" s="14">
        <v>593</v>
      </c>
      <c r="J23" s="14">
        <v>373</v>
      </c>
      <c r="K23" s="83">
        <v>892</v>
      </c>
      <c r="Y23" s="422"/>
      <c r="Z23" s="422"/>
      <c r="AA23" s="422"/>
      <c r="AB23" s="422"/>
      <c r="AC23" s="422"/>
      <c r="AD23" s="422"/>
      <c r="AE23" s="422"/>
      <c r="AF23" s="422"/>
      <c r="AG23" s="422"/>
      <c r="AH23" s="422"/>
      <c r="AI23" s="422"/>
      <c r="AJ23" s="422"/>
      <c r="AK23" s="422"/>
      <c r="AL23" s="422"/>
      <c r="AM23" s="422"/>
      <c r="AN23" s="422"/>
      <c r="AO23" s="422"/>
    </row>
    <row r="24" spans="2:41" x14ac:dyDescent="0.2">
      <c r="B24" s="85" t="s">
        <v>117</v>
      </c>
      <c r="C24" s="247" t="s">
        <v>16</v>
      </c>
      <c r="D24" s="14">
        <v>66</v>
      </c>
      <c r="E24" s="14">
        <v>180</v>
      </c>
      <c r="F24" s="14">
        <v>111</v>
      </c>
      <c r="G24" s="14">
        <v>6</v>
      </c>
      <c r="H24" s="14">
        <v>275</v>
      </c>
      <c r="I24" s="14">
        <v>411</v>
      </c>
      <c r="J24" s="14">
        <v>383</v>
      </c>
      <c r="K24" s="83">
        <v>328</v>
      </c>
      <c r="Y24" s="422"/>
      <c r="Z24" s="422"/>
      <c r="AA24" s="422"/>
      <c r="AB24" s="422"/>
      <c r="AC24" s="422"/>
      <c r="AD24" s="422"/>
      <c r="AE24" s="422"/>
      <c r="AF24" s="422"/>
      <c r="AG24" s="422"/>
      <c r="AH24" s="422"/>
      <c r="AI24" s="422"/>
      <c r="AJ24" s="422"/>
      <c r="AK24" s="422"/>
      <c r="AL24" s="422"/>
      <c r="AM24" s="422"/>
      <c r="AN24" s="422"/>
      <c r="AO24" s="422"/>
    </row>
    <row r="25" spans="2:41" x14ac:dyDescent="0.2">
      <c r="B25" s="85" t="s">
        <v>118</v>
      </c>
      <c r="C25" s="247" t="s">
        <v>17</v>
      </c>
      <c r="D25" s="14">
        <v>62</v>
      </c>
      <c r="E25" s="14">
        <v>886</v>
      </c>
      <c r="F25" s="14">
        <v>530</v>
      </c>
      <c r="G25" s="14">
        <v>86</v>
      </c>
      <c r="H25" s="14">
        <v>878</v>
      </c>
      <c r="I25" s="14">
        <v>546</v>
      </c>
      <c r="J25" s="14">
        <v>211</v>
      </c>
      <c r="K25" s="83">
        <v>778</v>
      </c>
      <c r="Y25" s="422"/>
      <c r="Z25" s="422"/>
      <c r="AA25" s="422"/>
      <c r="AB25" s="422"/>
      <c r="AC25" s="422"/>
      <c r="AD25" s="422"/>
      <c r="AE25" s="422"/>
      <c r="AF25" s="422"/>
      <c r="AG25" s="422"/>
      <c r="AH25" s="422"/>
      <c r="AI25" s="422"/>
      <c r="AJ25" s="422"/>
      <c r="AK25" s="422"/>
      <c r="AL25" s="422"/>
      <c r="AM25" s="422"/>
      <c r="AN25" s="422"/>
      <c r="AO25" s="422"/>
    </row>
    <row r="26" spans="2:41" ht="15" thickBot="1" x14ac:dyDescent="0.25">
      <c r="B26" s="86" t="s">
        <v>119</v>
      </c>
      <c r="C26" s="248" t="s">
        <v>18</v>
      </c>
      <c r="D26" s="26">
        <v>58</v>
      </c>
      <c r="E26" s="26">
        <v>211</v>
      </c>
      <c r="F26" s="26">
        <v>280</v>
      </c>
      <c r="G26" s="26">
        <v>2</v>
      </c>
      <c r="H26" s="26">
        <v>210</v>
      </c>
      <c r="I26" s="26">
        <v>570</v>
      </c>
      <c r="J26" s="26">
        <v>163</v>
      </c>
      <c r="K26" s="84">
        <v>499</v>
      </c>
      <c r="Y26" s="422"/>
      <c r="Z26" s="422"/>
      <c r="AA26" s="422"/>
      <c r="AB26" s="422"/>
      <c r="AC26" s="422"/>
      <c r="AD26" s="422"/>
      <c r="AE26" s="422"/>
      <c r="AF26" s="422"/>
      <c r="AG26" s="422"/>
      <c r="AH26" s="422"/>
      <c r="AI26" s="422"/>
      <c r="AJ26" s="422"/>
      <c r="AK26" s="422"/>
      <c r="AL26" s="422"/>
      <c r="AM26" s="422"/>
      <c r="AN26" s="422"/>
      <c r="AO26" s="422"/>
    </row>
    <row r="27" spans="2:41" ht="18.75" customHeight="1" x14ac:dyDescent="0.2">
      <c r="B27" s="249" t="s">
        <v>3</v>
      </c>
      <c r="C27" s="250" t="s">
        <v>145</v>
      </c>
      <c r="D27" s="253"/>
      <c r="E27" s="253"/>
      <c r="F27" s="253"/>
      <c r="G27" s="253"/>
      <c r="H27" s="253"/>
      <c r="I27" s="253"/>
      <c r="J27" s="253"/>
      <c r="K27" s="256"/>
      <c r="Y27" s="422"/>
      <c r="Z27" s="422"/>
      <c r="AA27" s="422"/>
      <c r="AB27" s="422"/>
      <c r="AC27" s="422"/>
      <c r="AD27" s="422"/>
      <c r="AE27" s="422"/>
      <c r="AF27" s="422"/>
      <c r="AG27" s="422"/>
      <c r="AH27" s="422"/>
      <c r="AI27" s="422"/>
      <c r="AJ27" s="422"/>
      <c r="AK27" s="422"/>
      <c r="AL27" s="422"/>
      <c r="AM27" s="422"/>
      <c r="AN27" s="422"/>
      <c r="AO27" s="422"/>
    </row>
    <row r="28" spans="2:41" ht="36" customHeight="1" x14ac:dyDescent="0.2">
      <c r="B28" s="289" t="s">
        <v>47</v>
      </c>
      <c r="C28" s="251" t="s">
        <v>157</v>
      </c>
      <c r="D28" s="255"/>
      <c r="E28" s="255"/>
      <c r="F28" s="255"/>
      <c r="G28" s="255"/>
      <c r="H28" s="255"/>
      <c r="I28" s="255"/>
      <c r="J28" s="255"/>
      <c r="K28" s="256"/>
      <c r="Y28" s="422"/>
      <c r="Z28" s="422"/>
      <c r="AA28" s="422"/>
      <c r="AB28" s="422"/>
      <c r="AC28" s="422"/>
      <c r="AD28" s="422"/>
      <c r="AE28" s="422"/>
      <c r="AF28" s="422"/>
      <c r="AG28" s="422"/>
      <c r="AH28" s="422"/>
      <c r="AI28" s="422"/>
      <c r="AJ28" s="422"/>
      <c r="AK28" s="422"/>
      <c r="AL28" s="422"/>
      <c r="AM28" s="422"/>
      <c r="AN28" s="422"/>
      <c r="AO28" s="422"/>
    </row>
    <row r="29" spans="2:41" ht="36.75" customHeight="1" thickBot="1" x14ac:dyDescent="0.25">
      <c r="B29" s="290" t="s">
        <v>107</v>
      </c>
      <c r="C29" s="252" t="s">
        <v>158</v>
      </c>
      <c r="D29" s="257"/>
      <c r="E29" s="257"/>
      <c r="F29" s="257"/>
      <c r="G29" s="257"/>
      <c r="H29" s="257"/>
      <c r="I29" s="257"/>
      <c r="J29" s="257"/>
      <c r="K29" s="258"/>
      <c r="Y29" s="422"/>
      <c r="Z29" s="422"/>
      <c r="AA29" s="422"/>
      <c r="AB29" s="422"/>
      <c r="AC29" s="422"/>
      <c r="AD29" s="422"/>
      <c r="AE29" s="422"/>
      <c r="AF29" s="422"/>
      <c r="AG29" s="422"/>
      <c r="AH29" s="422"/>
      <c r="AI29" s="422"/>
      <c r="AJ29" s="422"/>
      <c r="AK29" s="422"/>
      <c r="AL29" s="422"/>
      <c r="AM29" s="422"/>
      <c r="AN29" s="422"/>
      <c r="AO29" s="422"/>
    </row>
    <row r="30" spans="2:41" x14ac:dyDescent="0.2">
      <c r="Y30" s="422"/>
      <c r="Z30" s="422"/>
      <c r="AA30" s="422"/>
      <c r="AB30" s="422"/>
      <c r="AC30" s="422"/>
      <c r="AD30" s="422"/>
      <c r="AE30" s="422"/>
      <c r="AF30" s="422"/>
      <c r="AG30" s="422"/>
      <c r="AH30" s="422"/>
      <c r="AI30" s="422"/>
      <c r="AJ30" s="422"/>
      <c r="AK30" s="422"/>
      <c r="AL30" s="422"/>
      <c r="AM30" s="422"/>
      <c r="AN30" s="422"/>
      <c r="AO30" s="422"/>
    </row>
    <row r="31" spans="2:41" x14ac:dyDescent="0.2">
      <c r="Y31" s="422"/>
      <c r="Z31" s="422"/>
      <c r="AA31" s="422"/>
      <c r="AB31" s="422"/>
      <c r="AC31" s="422"/>
      <c r="AD31" s="422"/>
      <c r="AE31" s="422"/>
      <c r="AF31" s="422"/>
      <c r="AG31" s="422"/>
      <c r="AH31" s="422"/>
      <c r="AI31" s="422"/>
      <c r="AJ31" s="422"/>
      <c r="AK31" s="422"/>
      <c r="AL31" s="422"/>
      <c r="AM31" s="422"/>
      <c r="AN31" s="422"/>
      <c r="AO31" s="422"/>
    </row>
    <row r="32" spans="2:41" ht="15" x14ac:dyDescent="0.2">
      <c r="C32" s="216"/>
      <c r="D32" s="216"/>
      <c r="E32" s="216"/>
      <c r="F32" s="216"/>
      <c r="G32" s="216"/>
      <c r="H32" s="216"/>
      <c r="I32" s="216"/>
      <c r="J32" s="216"/>
      <c r="K32" s="216"/>
      <c r="Y32" s="422"/>
      <c r="Z32" s="422"/>
      <c r="AA32" s="422"/>
      <c r="AB32" s="422"/>
      <c r="AC32" s="422"/>
      <c r="AD32" s="422"/>
      <c r="AE32" s="422"/>
      <c r="AF32" s="422"/>
      <c r="AG32" s="422"/>
      <c r="AH32" s="422"/>
      <c r="AI32" s="422"/>
      <c r="AJ32" s="422"/>
      <c r="AK32" s="422"/>
      <c r="AL32" s="422"/>
      <c r="AM32" s="422"/>
      <c r="AN32" s="422"/>
      <c r="AO32" s="422"/>
    </row>
    <row r="33" spans="3:41" ht="15" x14ac:dyDescent="0.2">
      <c r="C33" s="216"/>
      <c r="D33" s="216"/>
      <c r="E33" s="216"/>
      <c r="F33" s="216"/>
      <c r="G33" s="216"/>
      <c r="H33" s="216"/>
      <c r="I33" s="216"/>
      <c r="J33" s="216"/>
      <c r="K33" s="216"/>
      <c r="Y33" s="422"/>
      <c r="Z33" s="422"/>
      <c r="AA33" s="422"/>
      <c r="AB33" s="422"/>
      <c r="AC33" s="422"/>
      <c r="AD33" s="422"/>
      <c r="AE33" s="422"/>
      <c r="AF33" s="422"/>
      <c r="AG33" s="422"/>
      <c r="AH33" s="422"/>
      <c r="AI33" s="422"/>
      <c r="AJ33" s="422"/>
      <c r="AK33" s="422"/>
      <c r="AL33" s="422"/>
      <c r="AM33" s="422"/>
      <c r="AN33" s="422"/>
      <c r="AO33" s="422"/>
    </row>
    <row r="34" spans="3:41" ht="15" x14ac:dyDescent="0.2">
      <c r="C34" s="216"/>
      <c r="D34" s="216"/>
      <c r="E34" s="216"/>
      <c r="F34" s="216"/>
      <c r="G34" s="216"/>
      <c r="H34" s="216"/>
      <c r="I34" s="216"/>
      <c r="J34" s="216"/>
      <c r="K34" s="216"/>
      <c r="Y34" s="422"/>
      <c r="Z34" s="422"/>
      <c r="AA34" s="422"/>
      <c r="AB34" s="422"/>
      <c r="AC34" s="422"/>
      <c r="AD34" s="422"/>
      <c r="AE34" s="422"/>
      <c r="AF34" s="422"/>
      <c r="AG34" s="422"/>
      <c r="AH34" s="422"/>
      <c r="AI34" s="422"/>
      <c r="AJ34" s="422"/>
      <c r="AK34" s="422"/>
      <c r="AL34" s="422"/>
      <c r="AM34" s="422"/>
      <c r="AN34" s="422"/>
      <c r="AO34" s="422"/>
    </row>
    <row r="35" spans="3:41" x14ac:dyDescent="0.2">
      <c r="Y35" s="422"/>
      <c r="Z35" s="422"/>
      <c r="AA35" s="422"/>
      <c r="AB35" s="422"/>
      <c r="AC35" s="422"/>
      <c r="AD35" s="422"/>
      <c r="AE35" s="422"/>
      <c r="AF35" s="422"/>
      <c r="AG35" s="422"/>
      <c r="AH35" s="422"/>
      <c r="AI35" s="422"/>
      <c r="AJ35" s="422"/>
      <c r="AK35" s="422"/>
      <c r="AL35" s="422"/>
      <c r="AM35" s="422"/>
      <c r="AN35" s="422"/>
      <c r="AO35" s="422"/>
    </row>
    <row r="36" spans="3:41" x14ac:dyDescent="0.2">
      <c r="C36" s="261"/>
      <c r="D36" s="261"/>
      <c r="E36" s="262"/>
      <c r="F36" s="261"/>
      <c r="G36" s="261"/>
      <c r="H36" s="124"/>
      <c r="Y36" s="422"/>
      <c r="Z36" s="422"/>
      <c r="AA36" s="422"/>
      <c r="AB36" s="422"/>
      <c r="AC36" s="422"/>
      <c r="AD36" s="422"/>
      <c r="AE36" s="422"/>
      <c r="AF36" s="422"/>
      <c r="AG36" s="422"/>
      <c r="AH36" s="422"/>
      <c r="AI36" s="422"/>
      <c r="AJ36" s="422"/>
      <c r="AK36" s="422"/>
      <c r="AL36" s="422"/>
      <c r="AM36" s="422"/>
      <c r="AN36" s="422"/>
      <c r="AO36" s="422"/>
    </row>
    <row r="37" spans="3:41" ht="15" x14ac:dyDescent="0.2">
      <c r="C37" s="163"/>
      <c r="D37" s="506"/>
      <c r="E37" s="216"/>
      <c r="F37" s="216"/>
      <c r="G37" s="216"/>
      <c r="H37" s="139"/>
      <c r="Y37" s="422"/>
      <c r="Z37" s="422"/>
      <c r="AA37" s="422"/>
      <c r="AB37" s="422"/>
      <c r="AC37" s="422"/>
      <c r="AD37" s="422"/>
      <c r="AE37" s="422"/>
      <c r="AF37" s="422"/>
      <c r="AG37" s="422"/>
      <c r="AH37" s="422"/>
      <c r="AI37" s="422"/>
      <c r="AJ37" s="422"/>
      <c r="AK37" s="422"/>
      <c r="AL37" s="422"/>
      <c r="AM37" s="422"/>
      <c r="AN37" s="422"/>
      <c r="AO37" s="422"/>
    </row>
    <row r="38" spans="3:41" ht="15" x14ac:dyDescent="0.2">
      <c r="C38" s="163"/>
      <c r="D38" s="507"/>
      <c r="E38" s="216"/>
      <c r="F38" s="401"/>
      <c r="H38" s="293"/>
      <c r="Y38" s="422"/>
      <c r="Z38" s="422"/>
      <c r="AA38" s="422"/>
      <c r="AB38" s="422"/>
      <c r="AC38" s="422"/>
      <c r="AD38" s="422"/>
      <c r="AE38" s="422"/>
      <c r="AF38" s="422"/>
      <c r="AG38" s="422"/>
      <c r="AH38" s="422"/>
      <c r="AI38" s="422"/>
      <c r="AJ38" s="422"/>
      <c r="AK38" s="422"/>
      <c r="AL38" s="422"/>
      <c r="AM38" s="422"/>
      <c r="AN38" s="422"/>
      <c r="AO38" s="422"/>
    </row>
    <row r="39" spans="3:41" x14ac:dyDescent="0.2">
      <c r="F39" s="401"/>
      <c r="H39" s="293"/>
      <c r="Y39" s="422"/>
      <c r="Z39" s="422"/>
      <c r="AA39" s="422"/>
      <c r="AB39" s="422"/>
      <c r="AC39" s="422"/>
      <c r="AD39" s="422"/>
      <c r="AE39" s="422"/>
      <c r="AF39" s="422"/>
      <c r="AG39" s="422"/>
      <c r="AH39" s="422"/>
      <c r="AI39" s="422"/>
      <c r="AJ39" s="422"/>
      <c r="AK39" s="422"/>
      <c r="AL39" s="422"/>
      <c r="AM39" s="422"/>
      <c r="AN39" s="422"/>
      <c r="AO39" s="422"/>
    </row>
    <row r="40" spans="3:41" ht="15" x14ac:dyDescent="0.2">
      <c r="C40" s="216"/>
      <c r="D40" s="506"/>
      <c r="F40" s="401"/>
      <c r="H40" s="293"/>
      <c r="Y40" s="422"/>
      <c r="Z40" s="422"/>
      <c r="AA40" s="422"/>
      <c r="AB40" s="422"/>
      <c r="AC40" s="422"/>
      <c r="AD40" s="422"/>
      <c r="AE40" s="422"/>
      <c r="AF40" s="422"/>
      <c r="AG40" s="422"/>
      <c r="AH40" s="422"/>
      <c r="AI40" s="422"/>
      <c r="AJ40" s="422"/>
      <c r="AK40" s="422"/>
      <c r="AL40" s="422"/>
      <c r="AM40" s="422"/>
      <c r="AN40" s="422"/>
      <c r="AO40" s="422"/>
    </row>
    <row r="41" spans="3:41" ht="15" x14ac:dyDescent="0.2">
      <c r="C41" s="216"/>
      <c r="D41" s="507"/>
      <c r="F41" s="401"/>
      <c r="H41" s="293"/>
      <c r="Y41" s="422"/>
      <c r="Z41" s="422"/>
      <c r="AA41" s="422"/>
      <c r="AB41" s="422"/>
      <c r="AC41" s="422"/>
      <c r="AD41" s="422"/>
      <c r="AE41" s="422"/>
      <c r="AF41" s="422"/>
      <c r="AG41" s="422"/>
      <c r="AH41" s="422"/>
      <c r="AI41" s="422"/>
      <c r="AJ41" s="422"/>
      <c r="AK41" s="422"/>
      <c r="AL41" s="422"/>
      <c r="AM41" s="422"/>
      <c r="AN41" s="422"/>
      <c r="AO41" s="422"/>
    </row>
    <row r="42" spans="3:41" x14ac:dyDescent="0.2">
      <c r="F42" s="401"/>
      <c r="H42" s="293"/>
      <c r="Y42" s="422"/>
      <c r="Z42" s="422"/>
      <c r="AA42" s="422"/>
      <c r="AB42" s="422"/>
      <c r="AC42" s="422"/>
      <c r="AD42" s="422"/>
      <c r="AE42" s="422"/>
      <c r="AF42" s="422"/>
      <c r="AG42" s="422"/>
      <c r="AH42" s="422"/>
      <c r="AI42" s="422"/>
      <c r="AJ42" s="422"/>
      <c r="AK42" s="422"/>
      <c r="AL42" s="422"/>
      <c r="AM42" s="422"/>
      <c r="AN42" s="422"/>
      <c r="AO42" s="422"/>
    </row>
    <row r="43" spans="3:41" x14ac:dyDescent="0.2">
      <c r="C43" s="401"/>
      <c r="F43" s="401"/>
      <c r="H43" s="293"/>
      <c r="Y43" s="422"/>
      <c r="Z43" s="422"/>
      <c r="AA43" s="422"/>
      <c r="AB43" s="422"/>
      <c r="AC43" s="422"/>
      <c r="AD43" s="422"/>
      <c r="AE43" s="422"/>
      <c r="AF43" s="422"/>
      <c r="AG43" s="422"/>
      <c r="AH43" s="422"/>
      <c r="AI43" s="422"/>
      <c r="AJ43" s="422"/>
      <c r="AK43" s="422"/>
      <c r="AL43" s="422"/>
      <c r="AM43" s="422"/>
      <c r="AN43" s="422"/>
      <c r="AO43" s="422"/>
    </row>
    <row r="44" spans="3:41" x14ac:dyDescent="0.2">
      <c r="C44" s="401"/>
      <c r="F44" s="401"/>
      <c r="H44" s="293"/>
    </row>
    <row r="45" spans="3:41" x14ac:dyDescent="0.2">
      <c r="C45" s="401"/>
      <c r="F45" s="401"/>
      <c r="H45" s="293"/>
    </row>
    <row r="46" spans="3:41" x14ac:dyDescent="0.2">
      <c r="C46" s="309"/>
      <c r="D46" s="3"/>
      <c r="F46" s="309"/>
      <c r="G46" s="3"/>
      <c r="H46" s="293"/>
    </row>
    <row r="48" spans="3:41" x14ac:dyDescent="0.2">
      <c r="H48" s="94"/>
    </row>
  </sheetData>
  <mergeCells count="5">
    <mergeCell ref="B1:E1"/>
    <mergeCell ref="B2:E2"/>
    <mergeCell ref="B4:K7"/>
    <mergeCell ref="M4:U7"/>
    <mergeCell ref="D13:K13"/>
  </mergeCells>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82"/>
  <dimension ref="B1:N44"/>
  <sheetViews>
    <sheetView zoomScale="80" zoomScaleNormal="80" workbookViewId="0">
      <selection activeCell="M42" sqref="M42"/>
    </sheetView>
  </sheetViews>
  <sheetFormatPr baseColWidth="10" defaultColWidth="11" defaultRowHeight="14.25" x14ac:dyDescent="0.2"/>
  <cols>
    <col min="1" max="1" width="2.625" style="404" customWidth="1"/>
    <col min="2" max="2" width="7.25" style="404" customWidth="1"/>
    <col min="3" max="3" width="9.5" style="404" customWidth="1"/>
    <col min="4" max="4" width="14.5" style="404" customWidth="1"/>
    <col min="5" max="9" width="11" style="404"/>
    <col min="10" max="10" width="12.5" style="404" customWidth="1"/>
    <col min="11" max="11" width="12.625" style="404" customWidth="1"/>
    <col min="12" max="12" width="12.875" style="404" customWidth="1"/>
    <col min="13" max="16384" width="11" style="404"/>
  </cols>
  <sheetData>
    <row r="1" spans="2:12" ht="18" x14ac:dyDescent="0.2">
      <c r="B1" s="743" t="s">
        <v>555</v>
      </c>
      <c r="C1" s="743"/>
      <c r="D1" s="743"/>
    </row>
    <row r="2" spans="2:12" ht="18" x14ac:dyDescent="0.2">
      <c r="B2" s="744" t="s">
        <v>556</v>
      </c>
      <c r="C2" s="744"/>
      <c r="D2" s="744"/>
    </row>
    <row r="5" spans="2:12" s="406" customFormat="1" ht="30" x14ac:dyDescent="0.2">
      <c r="B5" s="509" t="s">
        <v>31</v>
      </c>
      <c r="C5" s="509" t="s">
        <v>359</v>
      </c>
      <c r="D5" s="510" t="s">
        <v>360</v>
      </c>
      <c r="E5" s="510" t="s">
        <v>361</v>
      </c>
      <c r="F5" s="812" t="s">
        <v>580</v>
      </c>
      <c r="G5" s="812"/>
      <c r="H5" s="812"/>
      <c r="I5" s="812"/>
      <c r="J5" s="510" t="s">
        <v>362</v>
      </c>
      <c r="K5" s="510" t="s">
        <v>574</v>
      </c>
      <c r="L5" s="510" t="s">
        <v>363</v>
      </c>
    </row>
    <row r="6" spans="2:12" s="406" customFormat="1" ht="30.75" customHeight="1" x14ac:dyDescent="0.2">
      <c r="B6" s="808" t="s">
        <v>5</v>
      </c>
      <c r="C6" s="808" t="s">
        <v>557</v>
      </c>
      <c r="D6" s="810" t="s">
        <v>558</v>
      </c>
      <c r="E6" s="810" t="s">
        <v>559</v>
      </c>
      <c r="F6" s="808" t="s">
        <v>581</v>
      </c>
      <c r="G6" s="808"/>
      <c r="H6" s="808"/>
      <c r="I6" s="808"/>
      <c r="J6" s="810" t="s">
        <v>560</v>
      </c>
      <c r="K6" s="810" t="s">
        <v>573</v>
      </c>
      <c r="L6" s="810" t="s">
        <v>569</v>
      </c>
    </row>
    <row r="7" spans="2:12" s="406" customFormat="1" ht="15.75" customHeight="1" thickBot="1" x14ac:dyDescent="0.25">
      <c r="B7" s="809"/>
      <c r="C7" s="809"/>
      <c r="D7" s="811"/>
      <c r="E7" s="811"/>
      <c r="F7" s="511" t="s">
        <v>564</v>
      </c>
      <c r="G7" s="511" t="s">
        <v>565</v>
      </c>
      <c r="H7" s="511" t="s">
        <v>566</v>
      </c>
      <c r="I7" s="511" t="s">
        <v>567</v>
      </c>
      <c r="J7" s="811"/>
      <c r="K7" s="811"/>
      <c r="L7" s="811"/>
    </row>
    <row r="8" spans="2:12" x14ac:dyDescent="0.2">
      <c r="B8" s="530"/>
      <c r="C8" s="534">
        <v>1</v>
      </c>
      <c r="D8" s="535">
        <v>20.934999999999999</v>
      </c>
      <c r="E8" s="536"/>
      <c r="F8" s="530"/>
      <c r="G8" s="530"/>
      <c r="H8" s="530"/>
      <c r="I8" s="530"/>
      <c r="J8" s="533">
        <f>$F$33-$F$36</f>
        <v>-0.16226875000000032</v>
      </c>
      <c r="K8" s="533">
        <f>D8-J8</f>
        <v>21.097268749999998</v>
      </c>
      <c r="L8" s="530"/>
    </row>
    <row r="9" spans="2:12" x14ac:dyDescent="0.2">
      <c r="B9" s="530"/>
      <c r="C9" s="534">
        <v>2</v>
      </c>
      <c r="D9" s="535">
        <v>20.954000000000001</v>
      </c>
      <c r="E9" s="536"/>
      <c r="F9" s="530"/>
      <c r="G9" s="530"/>
      <c r="H9" s="530"/>
      <c r="I9" s="530"/>
      <c r="J9" s="533">
        <f>$G$33-$F$36</f>
        <v>-3.1218749999998439E-2</v>
      </c>
      <c r="K9" s="533">
        <f t="shared" ref="K9:L31" si="0">D9-J9</f>
        <v>20.985218749999998</v>
      </c>
      <c r="L9" s="530"/>
    </row>
    <row r="10" spans="2:12" x14ac:dyDescent="0.2">
      <c r="B10" s="530">
        <v>2012</v>
      </c>
      <c r="C10" s="534">
        <v>3</v>
      </c>
      <c r="D10" s="535">
        <v>21.247</v>
      </c>
      <c r="E10" s="536">
        <f>0.25*(0.5*D8+D9+D10+D11+0.5*D12)</f>
        <v>21.005500000000001</v>
      </c>
      <c r="F10" s="530"/>
      <c r="G10" s="530"/>
      <c r="H10" s="536">
        <f>D10-E10</f>
        <v>0.24149999999999849</v>
      </c>
      <c r="I10" s="530"/>
      <c r="J10" s="533">
        <f>$H$33-$F$36</f>
        <v>0.28475624999999899</v>
      </c>
      <c r="K10" s="533">
        <f t="shared" si="0"/>
        <v>20.962243750000003</v>
      </c>
      <c r="L10" s="533">
        <f>E10-K10</f>
        <v>4.3256249999998886E-2</v>
      </c>
    </row>
    <row r="11" spans="2:12" x14ac:dyDescent="0.2">
      <c r="B11" s="530"/>
      <c r="C11" s="534">
        <v>4</v>
      </c>
      <c r="D11" s="535">
        <v>20.914999999999999</v>
      </c>
      <c r="E11" s="536">
        <f t="shared" ref="E11:E29" si="1">0.25*(0.5*D9+D10+D11+D12+0.5*D13)</f>
        <v>20.986999999999998</v>
      </c>
      <c r="F11" s="530"/>
      <c r="G11" s="530"/>
      <c r="H11" s="530"/>
      <c r="I11" s="536">
        <f>D11-E11</f>
        <v>-7.1999999999999176E-2</v>
      </c>
      <c r="J11" s="533">
        <f>$I$33-$F$36</f>
        <v>-9.1268750000000232E-2</v>
      </c>
      <c r="K11" s="533">
        <f t="shared" si="0"/>
        <v>21.00626875</v>
      </c>
      <c r="L11" s="533">
        <f t="shared" si="0"/>
        <v>-1.9268750000001944E-2</v>
      </c>
    </row>
    <row r="12" spans="2:12" ht="19.899999999999999" customHeight="1" x14ac:dyDescent="0.2">
      <c r="B12" s="537">
        <v>2013</v>
      </c>
      <c r="C12" s="538">
        <v>1</v>
      </c>
      <c r="D12" s="539">
        <v>20.876999999999999</v>
      </c>
      <c r="E12" s="540">
        <f t="shared" si="1"/>
        <v>20.940625000000001</v>
      </c>
      <c r="F12" s="540">
        <f>$D12-$E12</f>
        <v>-6.3625000000001819E-2</v>
      </c>
      <c r="G12" s="540"/>
      <c r="H12" s="540"/>
      <c r="I12" s="540"/>
      <c r="J12" s="541">
        <f>$F$33-$F$36</f>
        <v>-0.16226875000000032</v>
      </c>
      <c r="K12" s="541">
        <f t="shared" si="0"/>
        <v>21.039268749999998</v>
      </c>
      <c r="L12" s="541">
        <f t="shared" si="0"/>
        <v>-9.8643749999997254E-2</v>
      </c>
    </row>
    <row r="13" spans="2:12" x14ac:dyDescent="0.2">
      <c r="B13" s="537"/>
      <c r="C13" s="538">
        <v>2</v>
      </c>
      <c r="D13" s="539">
        <v>20.864000000000001</v>
      </c>
      <c r="E13" s="540">
        <f t="shared" si="1"/>
        <v>20.84675</v>
      </c>
      <c r="F13" s="540"/>
      <c r="G13" s="540">
        <f>$D13-$E13</f>
        <v>1.7250000000000654E-2</v>
      </c>
      <c r="H13" s="540"/>
      <c r="I13" s="540"/>
      <c r="J13" s="541">
        <f>$G$33-$F$36</f>
        <v>-3.1218749999998439E-2</v>
      </c>
      <c r="K13" s="541">
        <f t="shared" si="0"/>
        <v>20.895218749999998</v>
      </c>
      <c r="L13" s="541">
        <f t="shared" si="0"/>
        <v>-4.846874999999784E-2</v>
      </c>
    </row>
    <row r="14" spans="2:12" x14ac:dyDescent="0.2">
      <c r="B14" s="537"/>
      <c r="C14" s="538">
        <v>3</v>
      </c>
      <c r="D14" s="539">
        <v>20.966000000000001</v>
      </c>
      <c r="E14" s="540">
        <f t="shared" si="1"/>
        <v>20.726875000000003</v>
      </c>
      <c r="F14" s="540"/>
      <c r="G14" s="540"/>
      <c r="H14" s="540">
        <f>$D14-$E14</f>
        <v>0.23912499999999781</v>
      </c>
      <c r="I14" s="540"/>
      <c r="J14" s="541">
        <f>$H$33-$F$36</f>
        <v>0.28475624999999899</v>
      </c>
      <c r="K14" s="541">
        <f t="shared" si="0"/>
        <v>20.681243750000004</v>
      </c>
      <c r="L14" s="541">
        <f t="shared" si="0"/>
        <v>4.5631249999999568E-2</v>
      </c>
    </row>
    <row r="15" spans="2:12" x14ac:dyDescent="0.2">
      <c r="B15" s="537"/>
      <c r="C15" s="538">
        <v>4</v>
      </c>
      <c r="D15" s="539">
        <v>20.445</v>
      </c>
      <c r="E15" s="540">
        <f t="shared" si="1"/>
        <v>20.616750000000003</v>
      </c>
      <c r="F15" s="540"/>
      <c r="G15" s="540"/>
      <c r="H15" s="540"/>
      <c r="I15" s="540">
        <f>$D15-$E15</f>
        <v>-0.17175000000000296</v>
      </c>
      <c r="J15" s="541">
        <f>$I$33-$F$36</f>
        <v>-9.1268750000000232E-2</v>
      </c>
      <c r="K15" s="541">
        <f t="shared" si="0"/>
        <v>20.536268750000001</v>
      </c>
      <c r="L15" s="541">
        <f t="shared" si="0"/>
        <v>8.0481250000001836E-2</v>
      </c>
    </row>
    <row r="16" spans="2:12" ht="19.899999999999999" customHeight="1" x14ac:dyDescent="0.2">
      <c r="B16" s="530">
        <v>2014</v>
      </c>
      <c r="C16" s="534">
        <v>1</v>
      </c>
      <c r="D16" s="535">
        <v>20.388000000000002</v>
      </c>
      <c r="E16" s="536">
        <f t="shared" si="1"/>
        <v>20.535625000000003</v>
      </c>
      <c r="F16" s="536">
        <f>$D16-$E16</f>
        <v>-0.14762500000000145</v>
      </c>
      <c r="G16" s="536"/>
      <c r="H16" s="536"/>
      <c r="I16" s="536"/>
      <c r="J16" s="533">
        <f>$F$33-$F$36</f>
        <v>-0.16226875000000032</v>
      </c>
      <c r="K16" s="533">
        <f t="shared" si="0"/>
        <v>20.550268750000001</v>
      </c>
      <c r="L16" s="533">
        <f t="shared" si="0"/>
        <v>-1.4643749999997624E-2</v>
      </c>
    </row>
    <row r="17" spans="2:13" x14ac:dyDescent="0.2">
      <c r="B17" s="530"/>
      <c r="C17" s="534">
        <v>2</v>
      </c>
      <c r="D17" s="535">
        <v>20.472000000000001</v>
      </c>
      <c r="E17" s="536">
        <f t="shared" si="1"/>
        <v>20.470624999999998</v>
      </c>
      <c r="F17" s="536"/>
      <c r="G17" s="536">
        <f>$D17-$E17</f>
        <v>1.3750000000030127E-3</v>
      </c>
      <c r="H17" s="536"/>
      <c r="I17" s="536"/>
      <c r="J17" s="533">
        <f>$G$33-$F$36</f>
        <v>-3.1218749999998439E-2</v>
      </c>
      <c r="K17" s="533">
        <f t="shared" si="0"/>
        <v>20.503218749999998</v>
      </c>
      <c r="L17" s="533">
        <f t="shared" si="0"/>
        <v>-3.2593750000000199E-2</v>
      </c>
    </row>
    <row r="18" spans="2:13" x14ac:dyDescent="0.2">
      <c r="B18" s="530"/>
      <c r="C18" s="534">
        <v>3</v>
      </c>
      <c r="D18" s="535">
        <v>20.709</v>
      </c>
      <c r="E18" s="536">
        <f t="shared" si="1"/>
        <v>20.387</v>
      </c>
      <c r="F18" s="536"/>
      <c r="G18" s="536"/>
      <c r="H18" s="536">
        <f>$D18-$E18</f>
        <v>0.32199999999999918</v>
      </c>
      <c r="I18" s="536"/>
      <c r="J18" s="533">
        <f>$H$33-$F$36</f>
        <v>0.28475624999999899</v>
      </c>
      <c r="K18" s="533">
        <f t="shared" si="0"/>
        <v>20.424243750000002</v>
      </c>
      <c r="L18" s="533">
        <f t="shared" si="0"/>
        <v>-3.7243750000001796E-2</v>
      </c>
    </row>
    <row r="19" spans="2:13" x14ac:dyDescent="0.2">
      <c r="B19" s="530"/>
      <c r="C19" s="534">
        <v>4</v>
      </c>
      <c r="D19" s="535">
        <v>20.181999999999999</v>
      </c>
      <c r="E19" s="536">
        <f t="shared" si="1"/>
        <v>20.295624999999998</v>
      </c>
      <c r="F19" s="536"/>
      <c r="G19" s="536"/>
      <c r="H19" s="536"/>
      <c r="I19" s="536">
        <f>$D19-$E19</f>
        <v>-0.11362499999999898</v>
      </c>
      <c r="J19" s="533">
        <f>$I$33-$F$36</f>
        <v>-9.1268750000000232E-2</v>
      </c>
      <c r="K19" s="533">
        <f t="shared" si="0"/>
        <v>20.27326875</v>
      </c>
      <c r="L19" s="533">
        <f t="shared" si="0"/>
        <v>2.2356249999997857E-2</v>
      </c>
    </row>
    <row r="20" spans="2:13" ht="19.899999999999999" customHeight="1" x14ac:dyDescent="0.2">
      <c r="B20" s="537">
        <v>2015</v>
      </c>
      <c r="C20" s="538">
        <v>1</v>
      </c>
      <c r="D20" s="539">
        <v>19.981999999999999</v>
      </c>
      <c r="E20" s="540">
        <f t="shared" si="1"/>
        <v>20.221374999999998</v>
      </c>
      <c r="F20" s="540">
        <f>$D20-$E20</f>
        <v>-0.23937499999999901</v>
      </c>
      <c r="G20" s="540"/>
      <c r="H20" s="540"/>
      <c r="I20" s="540"/>
      <c r="J20" s="541">
        <f>$F$33-$F$36</f>
        <v>-0.16226875000000032</v>
      </c>
      <c r="K20" s="541">
        <f t="shared" si="0"/>
        <v>20.144268749999998</v>
      </c>
      <c r="L20" s="541">
        <f t="shared" si="0"/>
        <v>7.7106249999999932E-2</v>
      </c>
    </row>
    <row r="21" spans="2:13" x14ac:dyDescent="0.2">
      <c r="B21" s="537"/>
      <c r="C21" s="538">
        <v>2</v>
      </c>
      <c r="D21" s="539">
        <v>20.146999999999998</v>
      </c>
      <c r="E21" s="540">
        <f t="shared" si="1"/>
        <v>20.172999999999998</v>
      </c>
      <c r="F21" s="540"/>
      <c r="G21" s="540">
        <f>$D21-$E21</f>
        <v>-2.5999999999999801E-2</v>
      </c>
      <c r="H21" s="540"/>
      <c r="I21" s="540"/>
      <c r="J21" s="541">
        <f>$G$33-$F$36</f>
        <v>-3.1218749999998439E-2</v>
      </c>
      <c r="K21" s="541">
        <f t="shared" si="0"/>
        <v>20.178218749999996</v>
      </c>
      <c r="L21" s="541">
        <f t="shared" si="0"/>
        <v>-5.2187499999973852E-3</v>
      </c>
    </row>
    <row r="22" spans="2:13" x14ac:dyDescent="0.2">
      <c r="B22" s="537"/>
      <c r="C22" s="538">
        <v>3</v>
      </c>
      <c r="D22" s="539">
        <v>20.440000000000001</v>
      </c>
      <c r="E22" s="540">
        <f t="shared" si="1"/>
        <v>20.160125000000001</v>
      </c>
      <c r="F22" s="540"/>
      <c r="G22" s="540"/>
      <c r="H22" s="540">
        <f>$D22-$E22</f>
        <v>0.27987500000000054</v>
      </c>
      <c r="I22" s="540"/>
      <c r="J22" s="541">
        <f>$H$33-$F$36</f>
        <v>0.28475624999999899</v>
      </c>
      <c r="K22" s="541">
        <f t="shared" si="0"/>
        <v>20.155243750000004</v>
      </c>
      <c r="L22" s="541">
        <f t="shared" si="0"/>
        <v>4.8812499999968395E-3</v>
      </c>
    </row>
    <row r="23" spans="2:13" x14ac:dyDescent="0.2">
      <c r="B23" s="537"/>
      <c r="C23" s="538">
        <v>4</v>
      </c>
      <c r="D23" s="539">
        <v>20.064</v>
      </c>
      <c r="E23" s="540">
        <f t="shared" si="1"/>
        <v>20.148624999999999</v>
      </c>
      <c r="F23" s="540"/>
      <c r="G23" s="540"/>
      <c r="H23" s="540"/>
      <c r="I23" s="540">
        <f>$D23-$E23</f>
        <v>-8.4624999999999062E-2</v>
      </c>
      <c r="J23" s="541">
        <f>$I$33-$F$36</f>
        <v>-9.1268750000000232E-2</v>
      </c>
      <c r="K23" s="541">
        <f t="shared" si="0"/>
        <v>20.155268750000001</v>
      </c>
      <c r="L23" s="541">
        <f t="shared" si="0"/>
        <v>-6.6437500000020577E-3</v>
      </c>
    </row>
    <row r="24" spans="2:13" ht="19.899999999999999" customHeight="1" x14ac:dyDescent="0.2">
      <c r="B24" s="530">
        <v>2016</v>
      </c>
      <c r="C24" s="534">
        <v>1</v>
      </c>
      <c r="D24" s="535">
        <v>19.997</v>
      </c>
      <c r="E24" s="536">
        <f t="shared" si="1"/>
        <v>20.146625</v>
      </c>
      <c r="F24" s="536">
        <f>$D24-$E24</f>
        <v>-0.14962500000000034</v>
      </c>
      <c r="G24" s="536"/>
      <c r="H24" s="536"/>
      <c r="I24" s="536"/>
      <c r="J24" s="533">
        <f>$F$33-$F$36</f>
        <v>-0.16226875000000032</v>
      </c>
      <c r="K24" s="533">
        <f t="shared" si="0"/>
        <v>20.159268749999999</v>
      </c>
      <c r="L24" s="533">
        <f t="shared" si="0"/>
        <v>-1.2643749999998732E-2</v>
      </c>
    </row>
    <row r="25" spans="2:13" x14ac:dyDescent="0.2">
      <c r="B25" s="530"/>
      <c r="C25" s="534">
        <v>2</v>
      </c>
      <c r="D25" s="535">
        <v>20.04</v>
      </c>
      <c r="E25" s="536">
        <f t="shared" si="1"/>
        <v>20.178999999999998</v>
      </c>
      <c r="F25" s="536"/>
      <c r="G25" s="536">
        <f>$D25-$E25</f>
        <v>-0.13899999999999935</v>
      </c>
      <c r="H25" s="536"/>
      <c r="I25" s="536"/>
      <c r="J25" s="533">
        <f>$G$33-$F$36</f>
        <v>-3.1218749999998439E-2</v>
      </c>
      <c r="K25" s="533">
        <f t="shared" si="0"/>
        <v>20.071218749999996</v>
      </c>
      <c r="L25" s="533">
        <f t="shared" si="0"/>
        <v>0.10778125000000216</v>
      </c>
    </row>
    <row r="26" spans="2:13" x14ac:dyDescent="0.2">
      <c r="B26" s="530"/>
      <c r="C26" s="534">
        <v>3</v>
      </c>
      <c r="D26" s="535">
        <v>20.530999999999999</v>
      </c>
      <c r="E26" s="536">
        <f t="shared" si="1"/>
        <v>20.214375</v>
      </c>
      <c r="F26" s="536"/>
      <c r="G26" s="536"/>
      <c r="H26" s="536">
        <f>$D26-$E26</f>
        <v>0.31662499999999838</v>
      </c>
      <c r="I26" s="536"/>
      <c r="J26" s="533">
        <f>$H$33-$F$36</f>
        <v>0.28475624999999899</v>
      </c>
      <c r="K26" s="533">
        <f t="shared" si="0"/>
        <v>20.246243750000001</v>
      </c>
      <c r="L26" s="533">
        <f t="shared" si="0"/>
        <v>-3.1868750000001E-2</v>
      </c>
    </row>
    <row r="27" spans="2:13" x14ac:dyDescent="0.2">
      <c r="B27" s="530"/>
      <c r="C27" s="534">
        <v>4</v>
      </c>
      <c r="D27" s="535">
        <v>20.231999999999999</v>
      </c>
      <c r="E27" s="536">
        <f t="shared" si="1"/>
        <v>20.271000000000001</v>
      </c>
      <c r="F27" s="536"/>
      <c r="G27" s="536"/>
      <c r="H27" s="536"/>
      <c r="I27" s="536">
        <f>$D27-$E27</f>
        <v>-3.9000000000001478E-2</v>
      </c>
      <c r="J27" s="533">
        <f>$I$33-$F$36</f>
        <v>-9.1268750000000232E-2</v>
      </c>
      <c r="K27" s="533">
        <f t="shared" si="0"/>
        <v>20.32326875</v>
      </c>
      <c r="L27" s="533">
        <f t="shared" si="0"/>
        <v>-5.2268749999999642E-2</v>
      </c>
    </row>
    <row r="28" spans="2:13" ht="19.899999999999999" customHeight="1" x14ac:dyDescent="0.2">
      <c r="B28" s="537">
        <v>2017</v>
      </c>
      <c r="C28" s="538">
        <v>1</v>
      </c>
      <c r="D28" s="539">
        <v>20.111999999999998</v>
      </c>
      <c r="E28" s="540">
        <f t="shared" si="1"/>
        <v>20.347749999999998</v>
      </c>
      <c r="F28" s="540">
        <f>$D28-$E28</f>
        <v>-0.23574999999999946</v>
      </c>
      <c r="G28" s="540"/>
      <c r="H28" s="540"/>
      <c r="I28" s="540"/>
      <c r="J28" s="541">
        <f>$F$33-$F$36</f>
        <v>-0.16226875000000032</v>
      </c>
      <c r="K28" s="541">
        <f t="shared" si="0"/>
        <v>20.274268749999997</v>
      </c>
      <c r="L28" s="541">
        <f t="shared" si="0"/>
        <v>7.3481250000000387E-2</v>
      </c>
    </row>
    <row r="29" spans="2:13" x14ac:dyDescent="0.2">
      <c r="B29" s="537"/>
      <c r="C29" s="538">
        <v>2</v>
      </c>
      <c r="D29" s="539">
        <v>20.378</v>
      </c>
      <c r="E29" s="540">
        <f t="shared" si="1"/>
        <v>20.412374999999997</v>
      </c>
      <c r="F29" s="540"/>
      <c r="G29" s="540">
        <f>$D29-$E29</f>
        <v>-3.4374999999997158E-2</v>
      </c>
      <c r="H29" s="540"/>
      <c r="I29" s="540"/>
      <c r="J29" s="541">
        <f>$G$33-$F$36</f>
        <v>-3.1218749999998439E-2</v>
      </c>
      <c r="K29" s="541">
        <f t="shared" si="0"/>
        <v>20.409218749999997</v>
      </c>
      <c r="L29" s="541">
        <f t="shared" si="0"/>
        <v>3.1562499999999716E-3</v>
      </c>
    </row>
    <row r="30" spans="2:13" x14ac:dyDescent="0.2">
      <c r="B30" s="537"/>
      <c r="C30" s="538">
        <v>3</v>
      </c>
      <c r="D30" s="539">
        <v>20.806999999999999</v>
      </c>
      <c r="E30" s="540"/>
      <c r="F30" s="537"/>
      <c r="G30" s="537"/>
      <c r="H30" s="537"/>
      <c r="I30" s="537"/>
      <c r="J30" s="541">
        <f>$H$33-$F$36</f>
        <v>0.28475624999999899</v>
      </c>
      <c r="K30" s="541">
        <f t="shared" si="0"/>
        <v>20.522243750000001</v>
      </c>
      <c r="L30" s="537"/>
    </row>
    <row r="31" spans="2:13" ht="15" thickBot="1" x14ac:dyDescent="0.25">
      <c r="B31" s="542"/>
      <c r="C31" s="543">
        <v>4</v>
      </c>
      <c r="D31" s="544">
        <v>20.472999999999999</v>
      </c>
      <c r="E31" s="545"/>
      <c r="F31" s="542"/>
      <c r="G31" s="542"/>
      <c r="H31" s="542"/>
      <c r="I31" s="542"/>
      <c r="J31" s="546">
        <f>$I$33-$F$36</f>
        <v>-9.1268750000000232E-2</v>
      </c>
      <c r="K31" s="546">
        <f t="shared" si="0"/>
        <v>20.56426875</v>
      </c>
      <c r="L31" s="542"/>
      <c r="M31" s="405"/>
    </row>
    <row r="33" spans="2:14" x14ac:dyDescent="0.2">
      <c r="C33" s="805" t="s">
        <v>586</v>
      </c>
      <c r="D33" s="805"/>
      <c r="E33" s="805"/>
      <c r="F33" s="532">
        <f>AVERAGE(F10:F29)</f>
        <v>-0.1672000000000004</v>
      </c>
      <c r="G33" s="532">
        <f>AVERAGE(G10:G29)</f>
        <v>-3.6149999999998531E-2</v>
      </c>
      <c r="H33" s="532">
        <f>AVERAGE(H10:H29)</f>
        <v>0.27982499999999888</v>
      </c>
      <c r="I33" s="532">
        <f>AVERAGE(I10:I29)</f>
        <v>-9.6200000000000327E-2</v>
      </c>
    </row>
    <row r="34" spans="2:14" x14ac:dyDescent="0.2">
      <c r="C34" s="527"/>
      <c r="D34" s="527"/>
      <c r="E34" s="528" t="s">
        <v>587</v>
      </c>
      <c r="F34" s="533"/>
      <c r="G34" s="533"/>
      <c r="H34" s="533"/>
      <c r="I34" s="533"/>
    </row>
    <row r="35" spans="2:14" x14ac:dyDescent="0.2">
      <c r="C35" s="530"/>
      <c r="D35" s="530"/>
      <c r="E35" s="530"/>
      <c r="F35" s="530"/>
      <c r="G35" s="530"/>
      <c r="H35" s="530"/>
      <c r="I35" s="530"/>
    </row>
    <row r="36" spans="2:14" ht="14.25" customHeight="1" x14ac:dyDescent="0.2">
      <c r="C36" s="805" t="s">
        <v>561</v>
      </c>
      <c r="D36" s="805"/>
      <c r="E36" s="805"/>
      <c r="F36" s="532">
        <f>SUM(F33:I33)/4</f>
        <v>-4.9312500000000918E-3</v>
      </c>
      <c r="G36" s="806" t="s">
        <v>364</v>
      </c>
      <c r="H36" s="806"/>
      <c r="I36" s="806"/>
      <c r="J36" s="813" t="s">
        <v>365</v>
      </c>
      <c r="K36" s="814" t="s">
        <v>568</v>
      </c>
    </row>
    <row r="37" spans="2:14" ht="14.25" customHeight="1" x14ac:dyDescent="0.2">
      <c r="C37" s="530"/>
      <c r="D37" s="530"/>
      <c r="E37" s="528" t="s">
        <v>562</v>
      </c>
      <c r="F37" s="530"/>
      <c r="G37" s="531" t="s">
        <v>563</v>
      </c>
      <c r="H37" s="530"/>
      <c r="I37" s="530"/>
      <c r="J37" s="813"/>
      <c r="K37" s="814"/>
    </row>
    <row r="38" spans="2:14" ht="14.25" customHeight="1" x14ac:dyDescent="0.2">
      <c r="E38" s="408"/>
      <c r="F38" s="408"/>
      <c r="J38" s="813"/>
      <c r="K38" s="814"/>
      <c r="N38" s="407"/>
    </row>
    <row r="39" spans="2:14" ht="13.9" customHeight="1" x14ac:dyDescent="0.2">
      <c r="E39" s="409"/>
      <c r="F39" s="409"/>
      <c r="J39" s="813"/>
      <c r="K39" s="814"/>
      <c r="N39" s="407"/>
    </row>
    <row r="40" spans="2:14" ht="14.25" customHeight="1" x14ac:dyDescent="0.2">
      <c r="E40" s="409"/>
      <c r="F40" s="409"/>
      <c r="J40" s="813"/>
      <c r="K40" s="814"/>
    </row>
    <row r="41" spans="2:14" ht="14.25" customHeight="1" x14ac:dyDescent="0.2">
      <c r="B41" s="408" t="s">
        <v>2</v>
      </c>
      <c r="C41" s="408"/>
      <c r="D41" s="408"/>
      <c r="E41" s="410"/>
      <c r="F41" s="410"/>
      <c r="J41" s="813"/>
      <c r="K41" s="814"/>
    </row>
    <row r="42" spans="2:14" ht="14.25" customHeight="1" x14ac:dyDescent="0.2">
      <c r="B42" s="807" t="s">
        <v>366</v>
      </c>
      <c r="C42" s="807"/>
      <c r="D42" s="807"/>
      <c r="J42" s="813"/>
      <c r="K42" s="814"/>
    </row>
    <row r="43" spans="2:14" x14ac:dyDescent="0.2">
      <c r="B43" s="807"/>
      <c r="C43" s="807"/>
      <c r="D43" s="807"/>
      <c r="J43" s="813"/>
      <c r="K43" s="814"/>
    </row>
    <row r="44" spans="2:14" x14ac:dyDescent="0.2">
      <c r="B44" s="410" t="s">
        <v>367</v>
      </c>
      <c r="C44" s="408"/>
      <c r="D44" s="408"/>
    </row>
  </sheetData>
  <mergeCells count="17">
    <mergeCell ref="J36:J43"/>
    <mergeCell ref="J6:J7"/>
    <mergeCell ref="K6:K7"/>
    <mergeCell ref="L6:L7"/>
    <mergeCell ref="K36:K43"/>
    <mergeCell ref="C33:E33"/>
    <mergeCell ref="C36:E36"/>
    <mergeCell ref="G36:I36"/>
    <mergeCell ref="B42:D43"/>
    <mergeCell ref="B1:D1"/>
    <mergeCell ref="B2:D2"/>
    <mergeCell ref="F6:I6"/>
    <mergeCell ref="B6:B7"/>
    <mergeCell ref="C6:C7"/>
    <mergeCell ref="D6:D7"/>
    <mergeCell ref="E6:E7"/>
    <mergeCell ref="F5:I5"/>
  </mergeCells>
  <pageMargins left="0.78740157499999996" right="0.78740157499999996" top="0.984251969" bottom="0.984251969" header="0.4921259845" footer="0.4921259845"/>
  <pageSetup paperSize="9" orientation="portrait" verticalDpi="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45"/>
  <dimension ref="A1:E33"/>
  <sheetViews>
    <sheetView view="pageLayout" zoomScaleNormal="100" workbookViewId="0">
      <selection activeCell="A35" sqref="A35"/>
    </sheetView>
  </sheetViews>
  <sheetFormatPr baseColWidth="10" defaultColWidth="11" defaultRowHeight="14.25" x14ac:dyDescent="0.2"/>
  <cols>
    <col min="1" max="1" width="51.5" style="150" customWidth="1"/>
    <col min="2" max="2" width="28.375" style="143" customWidth="1"/>
    <col min="3" max="3" width="52.375" style="143" customWidth="1"/>
    <col min="4" max="4" width="27.25" style="143" customWidth="1"/>
    <col min="5" max="16384" width="11" style="143"/>
  </cols>
  <sheetData>
    <row r="1" spans="1:5" ht="21" customHeight="1" x14ac:dyDescent="0.2">
      <c r="A1" s="468" t="s">
        <v>555</v>
      </c>
      <c r="C1" s="525" t="s">
        <v>556</v>
      </c>
      <c r="D1" s="525"/>
      <c r="E1" s="525"/>
    </row>
    <row r="3" spans="1:5" ht="105.75" customHeight="1" x14ac:dyDescent="0.2">
      <c r="A3" s="720" t="s">
        <v>577</v>
      </c>
      <c r="B3" s="720"/>
      <c r="C3" s="815" t="s">
        <v>578</v>
      </c>
      <c r="D3" s="815"/>
    </row>
    <row r="4" spans="1:5" ht="14.25" customHeight="1" x14ac:dyDescent="0.2">
      <c r="A4" s="502"/>
      <c r="B4" s="502"/>
      <c r="C4" s="502"/>
      <c r="D4" s="502"/>
    </row>
    <row r="5" spans="1:5" ht="46.5" customHeight="1" x14ac:dyDescent="0.2">
      <c r="A5" s="720" t="s">
        <v>576</v>
      </c>
      <c r="B5" s="720"/>
      <c r="C5" s="815" t="s">
        <v>579</v>
      </c>
      <c r="D5" s="815"/>
    </row>
    <row r="6" spans="1:5" x14ac:dyDescent="0.2">
      <c r="A6" s="502"/>
      <c r="B6" s="154"/>
    </row>
    <row r="7" spans="1:5" ht="132.75" customHeight="1" x14ac:dyDescent="0.2">
      <c r="A7" s="816" t="s">
        <v>584</v>
      </c>
      <c r="B7" s="720"/>
      <c r="C7" s="815" t="s">
        <v>585</v>
      </c>
      <c r="D7" s="720"/>
    </row>
    <row r="8" spans="1:5" x14ac:dyDescent="0.2">
      <c r="A8" s="816"/>
      <c r="B8" s="720"/>
      <c r="C8" s="815"/>
      <c r="D8" s="720"/>
    </row>
    <row r="9" spans="1:5" x14ac:dyDescent="0.2">
      <c r="A9" s="816"/>
      <c r="B9" s="720"/>
      <c r="C9" s="815"/>
      <c r="D9" s="720"/>
    </row>
    <row r="10" spans="1:5" x14ac:dyDescent="0.2">
      <c r="A10" s="816"/>
      <c r="B10" s="720"/>
      <c r="C10" s="815"/>
      <c r="D10" s="720"/>
    </row>
    <row r="11" spans="1:5" x14ac:dyDescent="0.2">
      <c r="A11" s="816"/>
      <c r="B11" s="720"/>
      <c r="C11" s="815"/>
      <c r="D11" s="720"/>
    </row>
    <row r="12" spans="1:5" x14ac:dyDescent="0.2">
      <c r="A12" s="816"/>
      <c r="B12" s="720"/>
      <c r="C12" s="815"/>
      <c r="D12" s="720"/>
    </row>
    <row r="13" spans="1:5" x14ac:dyDescent="0.2">
      <c r="A13" s="816"/>
      <c r="B13" s="720"/>
      <c r="C13" s="815"/>
      <c r="D13" s="720"/>
    </row>
    <row r="14" spans="1:5" x14ac:dyDescent="0.2">
      <c r="A14" s="816"/>
      <c r="B14" s="720"/>
      <c r="C14" s="815"/>
      <c r="D14" s="720"/>
    </row>
    <row r="15" spans="1:5" x14ac:dyDescent="0.2">
      <c r="A15" s="816"/>
      <c r="B15" s="720"/>
      <c r="C15" s="815"/>
      <c r="D15" s="720"/>
    </row>
    <row r="16" spans="1:5" x14ac:dyDescent="0.2">
      <c r="A16" s="816"/>
      <c r="B16" s="720"/>
      <c r="C16" s="815"/>
      <c r="D16" s="720"/>
    </row>
    <row r="17" spans="1:4" x14ac:dyDescent="0.2">
      <c r="A17" s="816"/>
      <c r="B17" s="720"/>
      <c r="C17" s="815"/>
      <c r="D17" s="720"/>
    </row>
    <row r="19" spans="1:4" ht="14.25" customHeight="1" x14ac:dyDescent="0.2">
      <c r="A19" s="720"/>
      <c r="B19" s="720" t="s">
        <v>583</v>
      </c>
      <c r="C19" s="720"/>
      <c r="D19" s="815" t="s">
        <v>582</v>
      </c>
    </row>
    <row r="20" spans="1:4" x14ac:dyDescent="0.2">
      <c r="A20" s="720"/>
      <c r="B20" s="720"/>
      <c r="C20" s="720"/>
      <c r="D20" s="815"/>
    </row>
    <row r="21" spans="1:4" x14ac:dyDescent="0.2">
      <c r="A21" s="720"/>
      <c r="B21" s="720"/>
      <c r="C21" s="720"/>
      <c r="D21" s="815"/>
    </row>
    <row r="22" spans="1:4" x14ac:dyDescent="0.2">
      <c r="A22" s="720"/>
      <c r="B22" s="720"/>
      <c r="C22" s="720"/>
      <c r="D22" s="815"/>
    </row>
    <row r="23" spans="1:4" x14ac:dyDescent="0.2">
      <c r="A23" s="720"/>
      <c r="B23" s="720"/>
      <c r="C23" s="720"/>
      <c r="D23" s="815"/>
    </row>
    <row r="24" spans="1:4" x14ac:dyDescent="0.2">
      <c r="A24" s="720"/>
      <c r="B24" s="720"/>
      <c r="C24" s="720"/>
      <c r="D24" s="815"/>
    </row>
    <row r="25" spans="1:4" x14ac:dyDescent="0.2">
      <c r="A25" s="720"/>
      <c r="B25" s="720"/>
      <c r="C25" s="720"/>
      <c r="D25" s="815"/>
    </row>
    <row r="26" spans="1:4" x14ac:dyDescent="0.2">
      <c r="A26" s="720"/>
      <c r="B26" s="720"/>
      <c r="C26" s="720"/>
      <c r="D26" s="815"/>
    </row>
    <row r="27" spans="1:4" x14ac:dyDescent="0.2">
      <c r="A27" s="720"/>
      <c r="B27" s="720"/>
      <c r="C27" s="720"/>
      <c r="D27" s="815"/>
    </row>
    <row r="28" spans="1:4" x14ac:dyDescent="0.2">
      <c r="A28" s="720"/>
      <c r="B28" s="720"/>
      <c r="C28" s="720"/>
      <c r="D28" s="815"/>
    </row>
    <row r="29" spans="1:4" x14ac:dyDescent="0.2">
      <c r="A29" s="720"/>
      <c r="B29" s="720"/>
      <c r="C29" s="720"/>
      <c r="D29" s="815"/>
    </row>
    <row r="30" spans="1:4" x14ac:dyDescent="0.2">
      <c r="A30" s="720"/>
      <c r="B30" s="720"/>
      <c r="C30" s="720"/>
      <c r="D30" s="815"/>
    </row>
    <row r="31" spans="1:4" x14ac:dyDescent="0.2">
      <c r="A31" s="720"/>
      <c r="B31" s="720"/>
      <c r="C31" s="720"/>
      <c r="D31" s="815"/>
    </row>
    <row r="32" spans="1:4" x14ac:dyDescent="0.2">
      <c r="A32" s="720"/>
      <c r="B32" s="720"/>
      <c r="C32" s="720"/>
      <c r="D32" s="815"/>
    </row>
    <row r="33" spans="1:4" x14ac:dyDescent="0.2">
      <c r="A33" s="720"/>
      <c r="B33" s="720"/>
      <c r="C33" s="720"/>
      <c r="D33" s="815"/>
    </row>
  </sheetData>
  <mergeCells count="12">
    <mergeCell ref="A3:B3"/>
    <mergeCell ref="A5:B5"/>
    <mergeCell ref="C3:D3"/>
    <mergeCell ref="C5:D5"/>
    <mergeCell ref="C19:C33"/>
    <mergeCell ref="D19:D33"/>
    <mergeCell ref="A7:A17"/>
    <mergeCell ref="B19:B33"/>
    <mergeCell ref="C7:C17"/>
    <mergeCell ref="D7:D17"/>
    <mergeCell ref="B7:B17"/>
    <mergeCell ref="A19:A33"/>
  </mergeCells>
  <pageMargins left="0.7" right="0.7395833333333333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47">
    <pageSetUpPr fitToPage="1"/>
  </sheetPr>
  <dimension ref="B1:AJ69"/>
  <sheetViews>
    <sheetView zoomScaleNormal="100" workbookViewId="0">
      <selection activeCell="V42" sqref="V42"/>
    </sheetView>
  </sheetViews>
  <sheetFormatPr baseColWidth="10" defaultColWidth="10.375" defaultRowHeight="12.75" x14ac:dyDescent="0.2"/>
  <cols>
    <col min="1" max="1" width="2.75" style="411" customWidth="1"/>
    <col min="2" max="2" width="10.375" style="411" customWidth="1"/>
    <col min="3" max="3" width="11.125" style="411" customWidth="1"/>
    <col min="4" max="4" width="14.25" style="411" customWidth="1"/>
    <col min="5" max="5" width="9.125" style="411" customWidth="1"/>
    <col min="6" max="6" width="10.125" style="411" customWidth="1"/>
    <col min="7" max="7" width="9.25" style="411" customWidth="1"/>
    <col min="8" max="8" width="9.75" style="411" customWidth="1"/>
    <col min="9" max="9" width="13.125" style="411" bestFit="1" customWidth="1"/>
    <col min="10" max="10" width="12.75" style="411" customWidth="1"/>
    <col min="11" max="11" width="15.25" style="411" bestFit="1" customWidth="1"/>
    <col min="12" max="16384" width="10.375" style="411"/>
  </cols>
  <sheetData>
    <row r="1" spans="2:36" ht="18" x14ac:dyDescent="0.2">
      <c r="B1" s="743" t="s">
        <v>555</v>
      </c>
      <c r="C1" s="743"/>
      <c r="D1" s="743"/>
    </row>
    <row r="2" spans="2:36" ht="18" x14ac:dyDescent="0.2">
      <c r="B2" s="744" t="s">
        <v>556</v>
      </c>
      <c r="C2" s="744"/>
      <c r="D2" s="744"/>
    </row>
    <row r="3" spans="2:36" ht="18" x14ac:dyDescent="0.2">
      <c r="B3" s="512"/>
      <c r="C3" s="512"/>
      <c r="D3" s="512"/>
    </row>
    <row r="4" spans="2:36" ht="15" x14ac:dyDescent="0.2">
      <c r="B4" s="822" t="s">
        <v>575</v>
      </c>
      <c r="C4" s="822"/>
      <c r="D4" s="822"/>
      <c r="E4" s="822"/>
      <c r="F4" s="822"/>
      <c r="G4" s="822"/>
      <c r="H4" s="822"/>
      <c r="I4" s="822"/>
      <c r="J4" s="822"/>
      <c r="K4" s="822"/>
      <c r="X4" s="522" t="s">
        <v>276</v>
      </c>
    </row>
    <row r="6" spans="2:36" ht="30.75" customHeight="1" x14ac:dyDescent="0.2">
      <c r="B6" s="524" t="s">
        <v>368</v>
      </c>
      <c r="C6" s="524" t="s">
        <v>571</v>
      </c>
      <c r="D6" s="524" t="s">
        <v>369</v>
      </c>
      <c r="E6" s="823" t="s">
        <v>580</v>
      </c>
      <c r="F6" s="823"/>
      <c r="G6" s="823"/>
      <c r="H6" s="823"/>
      <c r="I6" s="520" t="s">
        <v>362</v>
      </c>
      <c r="J6" s="520" t="s">
        <v>574</v>
      </c>
      <c r="K6" s="520" t="s">
        <v>363</v>
      </c>
      <c r="X6" s="523"/>
      <c r="Y6" s="523"/>
      <c r="Z6" s="523"/>
      <c r="AA6" s="523"/>
      <c r="AB6" s="523"/>
      <c r="AC6" s="523"/>
      <c r="AD6" s="523"/>
      <c r="AE6" s="523"/>
      <c r="AF6" s="523"/>
      <c r="AG6" s="523"/>
      <c r="AH6" s="523"/>
      <c r="AI6" s="523"/>
      <c r="AJ6" s="523"/>
    </row>
    <row r="7" spans="2:36" ht="31.5" customHeight="1" x14ac:dyDescent="0.2">
      <c r="B7" s="824" t="s">
        <v>570</v>
      </c>
      <c r="C7" s="824" t="s">
        <v>572</v>
      </c>
      <c r="D7" s="824" t="s">
        <v>559</v>
      </c>
      <c r="E7" s="826" t="s">
        <v>581</v>
      </c>
      <c r="F7" s="826"/>
      <c r="G7" s="826"/>
      <c r="H7" s="826"/>
      <c r="I7" s="817" t="s">
        <v>560</v>
      </c>
      <c r="J7" s="817" t="s">
        <v>573</v>
      </c>
      <c r="K7" s="817" t="s">
        <v>569</v>
      </c>
      <c r="X7" s="523"/>
      <c r="Y7" s="523"/>
      <c r="Z7" s="523"/>
      <c r="AA7" s="523"/>
      <c r="AB7" s="523"/>
      <c r="AC7" s="523"/>
      <c r="AD7" s="523"/>
      <c r="AE7" s="523"/>
      <c r="AF7" s="523"/>
      <c r="AG7" s="523"/>
      <c r="AH7" s="523"/>
      <c r="AI7" s="523"/>
      <c r="AJ7" s="523"/>
    </row>
    <row r="8" spans="2:36" ht="32.25" customHeight="1" thickBot="1" x14ac:dyDescent="0.25">
      <c r="B8" s="825"/>
      <c r="C8" s="825"/>
      <c r="D8" s="825"/>
      <c r="E8" s="521" t="s">
        <v>564</v>
      </c>
      <c r="F8" s="521" t="s">
        <v>565</v>
      </c>
      <c r="G8" s="521" t="s">
        <v>566</v>
      </c>
      <c r="H8" s="521" t="s">
        <v>567</v>
      </c>
      <c r="I8" s="818"/>
      <c r="J8" s="818"/>
      <c r="K8" s="818"/>
      <c r="X8" s="523"/>
      <c r="Y8" s="523"/>
      <c r="Z8" s="523"/>
      <c r="AA8" s="523"/>
      <c r="AB8" s="523"/>
      <c r="AC8" s="523"/>
      <c r="AD8" s="523"/>
      <c r="AE8" s="523"/>
      <c r="AF8" s="523"/>
      <c r="AG8" s="523"/>
      <c r="AH8" s="523"/>
      <c r="AI8" s="523"/>
      <c r="AJ8" s="523"/>
    </row>
    <row r="9" spans="2:36" x14ac:dyDescent="0.2">
      <c r="B9" s="514">
        <v>1</v>
      </c>
      <c r="C9" s="517">
        <v>2</v>
      </c>
      <c r="D9" s="513"/>
      <c r="E9" s="413"/>
      <c r="F9" s="413"/>
      <c r="G9" s="413"/>
      <c r="H9" s="413"/>
      <c r="I9" s="414"/>
      <c r="J9" s="414"/>
      <c r="K9" s="414"/>
      <c r="X9" s="523"/>
      <c r="Y9" s="523"/>
      <c r="Z9" s="523"/>
      <c r="AA9" s="523"/>
      <c r="AB9" s="523"/>
      <c r="AC9" s="523"/>
      <c r="AD9" s="523"/>
      <c r="AE9" s="523"/>
      <c r="AF9" s="523"/>
      <c r="AG9" s="523"/>
      <c r="AH9" s="523"/>
      <c r="AI9" s="523"/>
      <c r="AJ9" s="523"/>
    </row>
    <row r="10" spans="2:36" x14ac:dyDescent="0.2">
      <c r="B10" s="515">
        <v>2</v>
      </c>
      <c r="C10" s="518">
        <v>6</v>
      </c>
      <c r="D10" s="412"/>
      <c r="E10" s="415"/>
      <c r="F10" s="415"/>
      <c r="G10" s="415"/>
      <c r="H10" s="415"/>
      <c r="I10" s="414"/>
      <c r="J10" s="414"/>
      <c r="K10" s="414"/>
      <c r="X10" s="523"/>
      <c r="Y10" s="523"/>
      <c r="Z10" s="523"/>
      <c r="AA10" s="523"/>
      <c r="AB10" s="523"/>
      <c r="AC10" s="523"/>
      <c r="AD10" s="523"/>
      <c r="AE10" s="523"/>
      <c r="AF10" s="523"/>
      <c r="AG10" s="523"/>
      <c r="AH10" s="523"/>
      <c r="AI10" s="523"/>
      <c r="AJ10" s="523"/>
    </row>
    <row r="11" spans="2:36" x14ac:dyDescent="0.2">
      <c r="B11" s="515">
        <v>3</v>
      </c>
      <c r="C11" s="518">
        <v>7.5</v>
      </c>
      <c r="D11" s="415"/>
      <c r="E11" s="415"/>
      <c r="F11" s="415"/>
      <c r="G11" s="415"/>
      <c r="H11" s="415"/>
      <c r="I11" s="414"/>
      <c r="J11" s="414"/>
      <c r="K11" s="414"/>
      <c r="X11" s="523"/>
      <c r="Y11" s="523"/>
      <c r="Z11" s="523"/>
      <c r="AA11" s="523"/>
      <c r="AB11" s="523"/>
      <c r="AC11" s="523"/>
      <c r="AD11" s="523"/>
      <c r="AE11" s="523"/>
      <c r="AF11" s="523"/>
      <c r="AG11" s="523"/>
      <c r="AH11" s="523"/>
      <c r="AI11" s="523"/>
      <c r="AJ11" s="523"/>
    </row>
    <row r="12" spans="2:36" x14ac:dyDescent="0.2">
      <c r="B12" s="515">
        <v>4</v>
      </c>
      <c r="C12" s="518">
        <v>6</v>
      </c>
      <c r="D12" s="415"/>
      <c r="E12" s="415"/>
      <c r="F12" s="415"/>
      <c r="G12" s="415"/>
      <c r="H12" s="415"/>
      <c r="I12" s="414"/>
      <c r="J12" s="414"/>
      <c r="K12" s="414"/>
      <c r="X12" s="523"/>
      <c r="Y12" s="523"/>
      <c r="Z12" s="523"/>
      <c r="AA12" s="523"/>
      <c r="AB12" s="523"/>
      <c r="AC12" s="523"/>
      <c r="AD12" s="523"/>
      <c r="AE12" s="523"/>
      <c r="AF12" s="523"/>
      <c r="AG12" s="523"/>
      <c r="AH12" s="523"/>
      <c r="AI12" s="523"/>
      <c r="AJ12" s="523"/>
    </row>
    <row r="13" spans="2:36" x14ac:dyDescent="0.2">
      <c r="B13" s="516">
        <v>5</v>
      </c>
      <c r="C13" s="519">
        <v>6</v>
      </c>
      <c r="D13" s="416"/>
      <c r="E13" s="416"/>
      <c r="F13" s="416"/>
      <c r="G13" s="416"/>
      <c r="H13" s="416"/>
      <c r="I13" s="417"/>
      <c r="J13" s="417"/>
      <c r="K13" s="417"/>
      <c r="X13" s="523"/>
      <c r="Y13" s="523"/>
      <c r="Z13" s="523"/>
      <c r="AA13" s="523"/>
      <c r="AB13" s="523"/>
      <c r="AC13" s="523"/>
      <c r="AD13" s="523"/>
      <c r="AE13" s="523"/>
      <c r="AF13" s="523"/>
      <c r="AG13" s="523"/>
      <c r="AH13" s="523"/>
      <c r="AI13" s="523"/>
      <c r="AJ13" s="523"/>
    </row>
    <row r="14" spans="2:36" x14ac:dyDescent="0.2">
      <c r="B14" s="516">
        <v>6</v>
      </c>
      <c r="C14" s="519">
        <v>8.1999999999999993</v>
      </c>
      <c r="D14" s="416"/>
      <c r="E14" s="416"/>
      <c r="F14" s="416"/>
      <c r="G14" s="416"/>
      <c r="H14" s="416"/>
      <c r="I14" s="417"/>
      <c r="J14" s="417"/>
      <c r="K14" s="417"/>
      <c r="X14" s="523"/>
      <c r="Y14" s="523"/>
      <c r="Z14" s="523"/>
      <c r="AA14" s="523"/>
      <c r="AB14" s="523"/>
      <c r="AC14" s="523"/>
      <c r="AD14" s="523"/>
      <c r="AE14" s="523"/>
      <c r="AF14" s="523"/>
      <c r="AG14" s="523"/>
      <c r="AH14" s="523"/>
      <c r="AI14" s="523"/>
      <c r="AJ14" s="523"/>
    </row>
    <row r="15" spans="2:36" x14ac:dyDescent="0.2">
      <c r="B15" s="516">
        <v>7</v>
      </c>
      <c r="C15" s="519">
        <v>12</v>
      </c>
      <c r="D15" s="416"/>
      <c r="E15" s="416"/>
      <c r="F15" s="416"/>
      <c r="G15" s="416"/>
      <c r="H15" s="416"/>
      <c r="I15" s="417"/>
      <c r="J15" s="417"/>
      <c r="K15" s="417"/>
      <c r="X15" s="523"/>
      <c r="Y15" s="523"/>
      <c r="Z15" s="523"/>
      <c r="AA15" s="523"/>
      <c r="AB15" s="523"/>
      <c r="AC15" s="523"/>
      <c r="AD15" s="523"/>
      <c r="AE15" s="523"/>
      <c r="AF15" s="523"/>
      <c r="AG15" s="523"/>
      <c r="AH15" s="523"/>
      <c r="AI15" s="523"/>
      <c r="AJ15" s="523"/>
    </row>
    <row r="16" spans="2:36" x14ac:dyDescent="0.2">
      <c r="B16" s="516">
        <v>8</v>
      </c>
      <c r="C16" s="519">
        <v>9.8000000000000007</v>
      </c>
      <c r="D16" s="416"/>
      <c r="E16" s="416"/>
      <c r="F16" s="416"/>
      <c r="G16" s="416"/>
      <c r="H16" s="416"/>
      <c r="I16" s="417"/>
      <c r="J16" s="417"/>
      <c r="K16" s="417"/>
      <c r="X16" s="523"/>
      <c r="Y16" s="523"/>
      <c r="Z16" s="523"/>
      <c r="AA16" s="523"/>
      <c r="AB16" s="523"/>
      <c r="AC16" s="523"/>
      <c r="AD16" s="523"/>
      <c r="AE16" s="523"/>
      <c r="AF16" s="523"/>
      <c r="AG16" s="523"/>
      <c r="AH16" s="523"/>
      <c r="AI16" s="523"/>
      <c r="AJ16" s="523"/>
    </row>
    <row r="17" spans="2:36" x14ac:dyDescent="0.2">
      <c r="B17" s="515">
        <v>9</v>
      </c>
      <c r="C17" s="518">
        <v>10</v>
      </c>
      <c r="D17" s="415"/>
      <c r="E17" s="415"/>
      <c r="F17" s="415"/>
      <c r="G17" s="415"/>
      <c r="H17" s="415"/>
      <c r="I17" s="414"/>
      <c r="J17" s="414"/>
      <c r="K17" s="414"/>
      <c r="X17" s="523"/>
      <c r="Y17" s="523"/>
      <c r="Z17" s="523"/>
      <c r="AA17" s="523"/>
      <c r="AB17" s="523"/>
      <c r="AC17" s="523"/>
      <c r="AD17" s="523"/>
      <c r="AE17" s="523"/>
      <c r="AF17" s="523"/>
      <c r="AG17" s="523"/>
      <c r="AH17" s="523"/>
      <c r="AI17" s="523"/>
      <c r="AJ17" s="523"/>
    </row>
    <row r="18" spans="2:36" x14ac:dyDescent="0.2">
      <c r="B18" s="515">
        <v>10</v>
      </c>
      <c r="C18" s="518">
        <v>14</v>
      </c>
      <c r="D18" s="415"/>
      <c r="E18" s="415"/>
      <c r="F18" s="415"/>
      <c r="G18" s="415"/>
      <c r="H18" s="415"/>
      <c r="I18" s="414"/>
      <c r="J18" s="414"/>
      <c r="K18" s="414"/>
      <c r="X18" s="523"/>
      <c r="Y18" s="523"/>
      <c r="Z18" s="523"/>
      <c r="AA18" s="523"/>
      <c r="AB18" s="523"/>
      <c r="AC18" s="523"/>
      <c r="AD18" s="523"/>
      <c r="AE18" s="523"/>
      <c r="AF18" s="523"/>
      <c r="AG18" s="523"/>
      <c r="AH18" s="523"/>
      <c r="AI18" s="523"/>
      <c r="AJ18" s="523"/>
    </row>
    <row r="19" spans="2:36" x14ac:dyDescent="0.2">
      <c r="B19" s="515">
        <v>11</v>
      </c>
      <c r="C19" s="518">
        <v>15.9</v>
      </c>
      <c r="D19" s="415"/>
      <c r="E19" s="415"/>
      <c r="F19" s="415"/>
      <c r="G19" s="415"/>
      <c r="H19" s="415"/>
      <c r="I19" s="414"/>
      <c r="J19" s="414"/>
      <c r="K19" s="414"/>
      <c r="X19" s="523"/>
      <c r="Y19" s="523"/>
      <c r="Z19" s="523"/>
      <c r="AA19" s="523"/>
      <c r="AB19" s="523"/>
      <c r="AC19" s="523"/>
      <c r="AD19" s="523"/>
      <c r="AE19" s="523"/>
      <c r="AF19" s="523"/>
      <c r="AG19" s="523"/>
      <c r="AH19" s="523"/>
      <c r="AI19" s="523"/>
      <c r="AJ19" s="523"/>
    </row>
    <row r="20" spans="2:36" x14ac:dyDescent="0.2">
      <c r="B20" s="515">
        <v>12</v>
      </c>
      <c r="C20" s="518">
        <v>14</v>
      </c>
      <c r="D20" s="415"/>
      <c r="E20" s="415"/>
      <c r="F20" s="415"/>
      <c r="G20" s="415"/>
      <c r="H20" s="415"/>
      <c r="I20" s="414"/>
      <c r="J20" s="414"/>
      <c r="K20" s="414"/>
      <c r="X20" s="523"/>
      <c r="Y20" s="523"/>
      <c r="Z20" s="523"/>
      <c r="AA20" s="523"/>
      <c r="AB20" s="523"/>
      <c r="AC20" s="523"/>
      <c r="AD20" s="523"/>
      <c r="AE20" s="523"/>
      <c r="AF20" s="523"/>
      <c r="AG20" s="523"/>
      <c r="AH20" s="523"/>
      <c r="AI20" s="523"/>
      <c r="AJ20" s="523"/>
    </row>
    <row r="21" spans="2:36" x14ac:dyDescent="0.2">
      <c r="B21" s="516">
        <v>13</v>
      </c>
      <c r="C21" s="519">
        <v>13.9</v>
      </c>
      <c r="D21" s="416"/>
      <c r="E21" s="416"/>
      <c r="F21" s="416"/>
      <c r="G21" s="416"/>
      <c r="H21" s="416"/>
      <c r="I21" s="418"/>
      <c r="J21" s="417"/>
      <c r="K21" s="417"/>
      <c r="X21" s="523"/>
      <c r="Y21" s="523"/>
      <c r="Z21" s="523"/>
      <c r="AA21" s="523"/>
      <c r="AB21" s="523"/>
      <c r="AC21" s="523"/>
      <c r="AD21" s="523"/>
      <c r="AE21" s="523"/>
      <c r="AF21" s="523"/>
      <c r="AG21" s="523"/>
      <c r="AH21" s="523"/>
      <c r="AI21" s="523"/>
      <c r="AJ21" s="523"/>
    </row>
    <row r="22" spans="2:36" x14ac:dyDescent="0.2">
      <c r="B22" s="516">
        <v>14</v>
      </c>
      <c r="C22" s="519">
        <v>18</v>
      </c>
      <c r="D22" s="416"/>
      <c r="E22" s="416"/>
      <c r="F22" s="416"/>
      <c r="G22" s="416"/>
      <c r="H22" s="416"/>
      <c r="I22" s="418"/>
      <c r="J22" s="417"/>
      <c r="K22" s="417"/>
      <c r="X22" s="523"/>
      <c r="Y22" s="523"/>
      <c r="Z22" s="523"/>
      <c r="AA22" s="523"/>
      <c r="AB22" s="523"/>
      <c r="AC22" s="523"/>
      <c r="AD22" s="523"/>
      <c r="AE22" s="523"/>
      <c r="AF22" s="523"/>
      <c r="AG22" s="523"/>
      <c r="AH22" s="523"/>
      <c r="AI22" s="523"/>
      <c r="AJ22" s="523"/>
    </row>
    <row r="23" spans="2:36" x14ac:dyDescent="0.2">
      <c r="B23" s="516">
        <v>15</v>
      </c>
      <c r="C23" s="519">
        <v>20</v>
      </c>
      <c r="D23" s="416"/>
      <c r="E23" s="416"/>
      <c r="F23" s="416"/>
      <c r="G23" s="416"/>
      <c r="H23" s="416"/>
      <c r="I23" s="418"/>
      <c r="J23" s="417"/>
      <c r="K23" s="417"/>
      <c r="X23" s="523"/>
      <c r="Y23" s="523"/>
      <c r="Z23" s="523"/>
      <c r="AA23" s="523"/>
      <c r="AB23" s="523"/>
      <c r="AC23" s="523"/>
      <c r="AD23" s="523"/>
      <c r="AE23" s="523"/>
      <c r="AF23" s="523"/>
      <c r="AG23" s="523"/>
      <c r="AH23" s="523"/>
      <c r="AI23" s="523"/>
      <c r="AJ23" s="523"/>
    </row>
    <row r="24" spans="2:36" x14ac:dyDescent="0.2">
      <c r="B24" s="516">
        <v>16</v>
      </c>
      <c r="C24" s="519">
        <v>18</v>
      </c>
      <c r="D24" s="416"/>
      <c r="E24" s="416"/>
      <c r="F24" s="416"/>
      <c r="G24" s="416"/>
      <c r="H24" s="416"/>
      <c r="I24" s="418"/>
      <c r="J24" s="417"/>
      <c r="K24" s="417"/>
      <c r="X24" s="523"/>
      <c r="Y24" s="523"/>
      <c r="Z24" s="523"/>
      <c r="AA24" s="523"/>
      <c r="AB24" s="523"/>
      <c r="AC24" s="523"/>
      <c r="AD24" s="523"/>
      <c r="AE24" s="523"/>
      <c r="AF24" s="523"/>
      <c r="AG24" s="523"/>
      <c r="AH24" s="523"/>
      <c r="AI24" s="523"/>
      <c r="AJ24" s="523"/>
    </row>
    <row r="25" spans="2:36" x14ac:dyDescent="0.2">
      <c r="B25" s="515">
        <v>17</v>
      </c>
      <c r="C25" s="518">
        <v>17.899999999999999</v>
      </c>
      <c r="D25" s="415"/>
      <c r="E25" s="415"/>
      <c r="F25" s="415"/>
      <c r="G25" s="415"/>
      <c r="H25" s="415"/>
      <c r="I25" s="414"/>
      <c r="J25" s="414"/>
      <c r="K25" s="414"/>
      <c r="X25" s="523"/>
      <c r="Y25" s="523"/>
      <c r="Z25" s="523"/>
      <c r="AA25" s="523"/>
      <c r="AB25" s="523"/>
      <c r="AC25" s="523"/>
      <c r="AD25" s="523"/>
      <c r="AE25" s="523"/>
      <c r="AF25" s="523"/>
      <c r="AG25" s="523"/>
      <c r="AH25" s="523"/>
      <c r="AI25" s="523"/>
      <c r="AJ25" s="523"/>
    </row>
    <row r="26" spans="2:36" x14ac:dyDescent="0.2">
      <c r="B26" s="515">
        <v>18</v>
      </c>
      <c r="C26" s="518">
        <v>20</v>
      </c>
      <c r="D26" s="415"/>
      <c r="E26" s="415"/>
      <c r="F26" s="415"/>
      <c r="G26" s="415"/>
      <c r="H26" s="415"/>
      <c r="I26" s="414"/>
      <c r="J26" s="414"/>
      <c r="K26" s="414"/>
      <c r="X26" s="523"/>
      <c r="Y26" s="523"/>
      <c r="Z26" s="523"/>
      <c r="AA26" s="523"/>
      <c r="AB26" s="523"/>
      <c r="AC26" s="523"/>
      <c r="AD26" s="523"/>
      <c r="AE26" s="523"/>
      <c r="AF26" s="523"/>
      <c r="AG26" s="523"/>
      <c r="AH26" s="523"/>
      <c r="AI26" s="523"/>
      <c r="AJ26" s="523"/>
    </row>
    <row r="27" spans="2:36" x14ac:dyDescent="0.2">
      <c r="B27" s="515">
        <v>19</v>
      </c>
      <c r="C27" s="518">
        <v>24</v>
      </c>
      <c r="D27" s="415"/>
      <c r="E27" s="415"/>
      <c r="F27" s="415"/>
      <c r="G27" s="415"/>
      <c r="H27" s="415"/>
      <c r="I27" s="414"/>
      <c r="J27" s="414"/>
      <c r="K27" s="414"/>
      <c r="X27" s="523"/>
      <c r="Y27" s="523"/>
      <c r="Z27" s="523"/>
      <c r="AA27" s="523"/>
      <c r="AB27" s="523"/>
      <c r="AC27" s="523"/>
      <c r="AD27" s="523"/>
      <c r="AE27" s="523"/>
      <c r="AF27" s="523"/>
      <c r="AG27" s="523"/>
      <c r="AH27" s="523"/>
      <c r="AI27" s="523"/>
      <c r="AJ27" s="523"/>
    </row>
    <row r="28" spans="2:36" x14ac:dyDescent="0.2">
      <c r="B28" s="515">
        <v>20</v>
      </c>
      <c r="C28" s="518">
        <v>22</v>
      </c>
      <c r="D28" s="415"/>
      <c r="E28" s="415"/>
      <c r="F28" s="415"/>
      <c r="G28" s="415"/>
      <c r="H28" s="415"/>
      <c r="I28" s="414"/>
      <c r="J28" s="414"/>
      <c r="K28" s="414"/>
      <c r="X28" s="523"/>
      <c r="Y28" s="523"/>
      <c r="Z28" s="523"/>
      <c r="AA28" s="523"/>
      <c r="AB28" s="523"/>
      <c r="AC28" s="523"/>
      <c r="AD28" s="523"/>
      <c r="AE28" s="523"/>
      <c r="AF28" s="523"/>
      <c r="AG28" s="523"/>
      <c r="AH28" s="523"/>
      <c r="AI28" s="523"/>
      <c r="AJ28" s="523"/>
    </row>
    <row r="29" spans="2:36" x14ac:dyDescent="0.2">
      <c r="K29" s="419"/>
      <c r="X29" s="523"/>
      <c r="Y29" s="523"/>
      <c r="Z29" s="523"/>
      <c r="AA29" s="523"/>
      <c r="AB29" s="523"/>
      <c r="AC29" s="523"/>
      <c r="AD29" s="523"/>
      <c r="AE29" s="523"/>
      <c r="AF29" s="523"/>
      <c r="AG29" s="523"/>
      <c r="AH29" s="523"/>
      <c r="AI29" s="523"/>
      <c r="AJ29" s="523"/>
    </row>
    <row r="30" spans="2:36" x14ac:dyDescent="0.2">
      <c r="B30" s="805" t="s">
        <v>586</v>
      </c>
      <c r="C30" s="805"/>
      <c r="D30" s="805"/>
      <c r="E30" s="526"/>
      <c r="F30" s="526"/>
      <c r="G30" s="526"/>
      <c r="H30" s="526"/>
      <c r="X30" s="523"/>
      <c r="Y30" s="523"/>
      <c r="Z30" s="523"/>
      <c r="AA30" s="523"/>
      <c r="AB30" s="523"/>
      <c r="AC30" s="523"/>
      <c r="AD30" s="523"/>
      <c r="AE30" s="523"/>
      <c r="AF30" s="523"/>
      <c r="AG30" s="523"/>
      <c r="AH30" s="523"/>
      <c r="AI30" s="523"/>
      <c r="AJ30" s="523"/>
    </row>
    <row r="31" spans="2:36" x14ac:dyDescent="0.2">
      <c r="B31" s="527"/>
      <c r="C31" s="527"/>
      <c r="D31" s="528" t="s">
        <v>587</v>
      </c>
      <c r="E31" s="420"/>
      <c r="F31" s="420"/>
      <c r="G31" s="420"/>
      <c r="H31" s="420"/>
      <c r="X31" s="523"/>
      <c r="Y31" s="523"/>
      <c r="Z31" s="523"/>
      <c r="AA31" s="523"/>
      <c r="AB31" s="523"/>
      <c r="AC31" s="523"/>
      <c r="AD31" s="523"/>
      <c r="AE31" s="523"/>
      <c r="AF31" s="523"/>
      <c r="AG31" s="523"/>
      <c r="AH31" s="523"/>
      <c r="AI31" s="523"/>
      <c r="AJ31" s="523"/>
    </row>
    <row r="32" spans="2:36" x14ac:dyDescent="0.2">
      <c r="B32" s="420"/>
      <c r="C32" s="420"/>
      <c r="D32" s="420"/>
      <c r="E32" s="420"/>
      <c r="F32" s="420"/>
      <c r="G32" s="420"/>
      <c r="H32" s="420"/>
      <c r="X32" s="523"/>
      <c r="Y32" s="523"/>
      <c r="Z32" s="523"/>
      <c r="AA32" s="523"/>
      <c r="AB32" s="523"/>
      <c r="AC32" s="523"/>
      <c r="AD32" s="523"/>
      <c r="AE32" s="523"/>
      <c r="AF32" s="523"/>
      <c r="AG32" s="523"/>
      <c r="AH32" s="523"/>
      <c r="AI32" s="523"/>
      <c r="AJ32" s="523"/>
    </row>
    <row r="33" spans="2:36" x14ac:dyDescent="0.2">
      <c r="B33" s="420"/>
      <c r="C33" s="420"/>
      <c r="D33" s="529" t="s">
        <v>561</v>
      </c>
      <c r="E33" s="526"/>
      <c r="F33" s="819" t="s">
        <v>364</v>
      </c>
      <c r="G33" s="819"/>
      <c r="H33" s="819"/>
      <c r="X33" s="523"/>
      <c r="Y33" s="523"/>
      <c r="Z33" s="523"/>
      <c r="AA33" s="523"/>
      <c r="AB33" s="523"/>
      <c r="AC33" s="523"/>
      <c r="AD33" s="523"/>
      <c r="AE33" s="523"/>
      <c r="AF33" s="523"/>
      <c r="AG33" s="523"/>
      <c r="AH33" s="523"/>
      <c r="AI33" s="523"/>
      <c r="AJ33" s="523"/>
    </row>
    <row r="34" spans="2:36" x14ac:dyDescent="0.2">
      <c r="B34" s="420"/>
      <c r="C34" s="420"/>
      <c r="D34" s="528" t="s">
        <v>562</v>
      </c>
      <c r="E34" s="530"/>
      <c r="F34" s="531" t="s">
        <v>563</v>
      </c>
      <c r="G34" s="420"/>
      <c r="H34" s="420"/>
      <c r="X34" s="523"/>
      <c r="Y34" s="523"/>
      <c r="Z34" s="523"/>
      <c r="AA34" s="523"/>
      <c r="AB34" s="523"/>
      <c r="AC34" s="523"/>
      <c r="AD34" s="523"/>
      <c r="AE34" s="523"/>
      <c r="AF34" s="523"/>
      <c r="AG34" s="523"/>
      <c r="AH34" s="523"/>
      <c r="AI34" s="523"/>
      <c r="AJ34" s="523"/>
    </row>
    <row r="35" spans="2:36" x14ac:dyDescent="0.2">
      <c r="X35" s="523"/>
      <c r="Y35" s="523"/>
      <c r="Z35" s="523"/>
      <c r="AA35" s="523"/>
      <c r="AB35" s="523"/>
      <c r="AC35" s="523"/>
      <c r="AD35" s="523"/>
      <c r="AE35" s="523"/>
      <c r="AF35" s="523"/>
      <c r="AG35" s="523"/>
      <c r="AH35" s="523"/>
      <c r="AI35" s="523"/>
      <c r="AJ35" s="523"/>
    </row>
    <row r="36" spans="2:36" x14ac:dyDescent="0.2">
      <c r="X36" s="523"/>
      <c r="Y36" s="523"/>
      <c r="Z36" s="523"/>
      <c r="AA36" s="523"/>
      <c r="AB36" s="523"/>
      <c r="AC36" s="523"/>
      <c r="AD36" s="523"/>
      <c r="AE36" s="523"/>
      <c r="AF36" s="523"/>
      <c r="AG36" s="523"/>
      <c r="AH36" s="523"/>
      <c r="AI36" s="523"/>
      <c r="AJ36" s="523"/>
    </row>
    <row r="37" spans="2:36" x14ac:dyDescent="0.2">
      <c r="X37" s="523"/>
      <c r="Y37" s="523"/>
      <c r="Z37" s="523"/>
      <c r="AA37" s="523"/>
      <c r="AB37" s="523"/>
      <c r="AC37" s="523"/>
      <c r="AD37" s="523"/>
      <c r="AE37" s="523"/>
      <c r="AF37" s="523"/>
      <c r="AG37" s="523"/>
      <c r="AH37" s="523"/>
      <c r="AI37" s="523"/>
      <c r="AJ37" s="523"/>
    </row>
    <row r="38" spans="2:36" x14ac:dyDescent="0.2">
      <c r="B38" s="420" t="s">
        <v>2</v>
      </c>
      <c r="X38" s="523"/>
      <c r="Y38" s="523"/>
      <c r="Z38" s="523"/>
      <c r="AA38" s="523"/>
      <c r="AB38" s="523"/>
      <c r="AC38" s="523"/>
      <c r="AD38" s="523"/>
      <c r="AE38" s="523"/>
      <c r="AF38" s="523"/>
      <c r="AG38" s="523"/>
      <c r="AH38" s="523"/>
      <c r="AI38" s="523"/>
      <c r="AJ38" s="523"/>
    </row>
    <row r="39" spans="2:36" x14ac:dyDescent="0.2">
      <c r="B39" s="820" t="s">
        <v>370</v>
      </c>
      <c r="C39" s="821"/>
      <c r="D39" s="821"/>
      <c r="X39" s="523"/>
      <c r="Y39" s="523"/>
      <c r="Z39" s="523"/>
      <c r="AA39" s="523"/>
      <c r="AB39" s="523"/>
      <c r="AC39" s="523"/>
      <c r="AD39" s="523"/>
      <c r="AE39" s="523"/>
      <c r="AF39" s="523"/>
      <c r="AG39" s="523"/>
      <c r="AH39" s="523"/>
      <c r="AI39" s="523"/>
      <c r="AJ39" s="523"/>
    </row>
    <row r="40" spans="2:36" x14ac:dyDescent="0.2">
      <c r="B40" s="821"/>
      <c r="C40" s="821"/>
      <c r="D40" s="821"/>
      <c r="X40" s="523"/>
      <c r="Y40" s="523"/>
      <c r="Z40" s="523"/>
      <c r="AA40" s="523"/>
      <c r="AB40" s="523"/>
      <c r="AC40" s="523"/>
      <c r="AD40" s="523"/>
      <c r="AE40" s="523"/>
      <c r="AF40" s="523"/>
      <c r="AG40" s="523"/>
      <c r="AH40" s="523"/>
      <c r="AI40" s="523"/>
      <c r="AJ40" s="523"/>
    </row>
    <row r="41" spans="2:36" x14ac:dyDescent="0.2">
      <c r="X41" s="523"/>
      <c r="Y41" s="523"/>
      <c r="Z41" s="523"/>
      <c r="AA41" s="523"/>
      <c r="AB41" s="523"/>
      <c r="AC41" s="523"/>
      <c r="AD41" s="523"/>
      <c r="AE41" s="523"/>
      <c r="AF41" s="523"/>
      <c r="AG41" s="523"/>
      <c r="AH41" s="523"/>
      <c r="AI41" s="523"/>
      <c r="AJ41" s="523"/>
    </row>
    <row r="42" spans="2:36" x14ac:dyDescent="0.2">
      <c r="X42" s="523"/>
      <c r="Y42" s="523"/>
      <c r="Z42" s="523"/>
      <c r="AA42" s="523"/>
      <c r="AB42" s="523"/>
      <c r="AC42" s="523"/>
      <c r="AD42" s="523"/>
      <c r="AE42" s="523"/>
      <c r="AF42" s="523"/>
      <c r="AG42" s="523"/>
      <c r="AH42" s="523"/>
      <c r="AI42" s="523"/>
      <c r="AJ42" s="523"/>
    </row>
    <row r="43" spans="2:36" x14ac:dyDescent="0.2">
      <c r="X43" s="523"/>
      <c r="Y43" s="523"/>
      <c r="Z43" s="523"/>
      <c r="AA43" s="523"/>
      <c r="AB43" s="523"/>
      <c r="AC43" s="523"/>
      <c r="AD43" s="523"/>
      <c r="AE43" s="523"/>
      <c r="AF43" s="523"/>
      <c r="AG43" s="523"/>
      <c r="AH43" s="523"/>
      <c r="AI43" s="523"/>
      <c r="AJ43" s="523"/>
    </row>
    <row r="44" spans="2:36" x14ac:dyDescent="0.2">
      <c r="X44" s="523"/>
      <c r="Y44" s="523"/>
      <c r="Z44" s="523"/>
      <c r="AA44" s="523"/>
      <c r="AB44" s="523"/>
      <c r="AC44" s="523"/>
      <c r="AD44" s="523"/>
      <c r="AE44" s="523"/>
      <c r="AF44" s="523"/>
      <c r="AG44" s="523"/>
      <c r="AH44" s="523"/>
      <c r="AI44" s="523"/>
      <c r="AJ44" s="523"/>
    </row>
    <row r="45" spans="2:36" x14ac:dyDescent="0.2">
      <c r="X45" s="523"/>
      <c r="Y45" s="523"/>
      <c r="Z45" s="523"/>
      <c r="AA45" s="523"/>
      <c r="AB45" s="523"/>
      <c r="AC45" s="523"/>
      <c r="AD45" s="523"/>
      <c r="AE45" s="523"/>
      <c r="AF45" s="523"/>
      <c r="AG45" s="523"/>
      <c r="AH45" s="523"/>
      <c r="AI45" s="523"/>
      <c r="AJ45" s="523"/>
    </row>
    <row r="46" spans="2:36" x14ac:dyDescent="0.2">
      <c r="X46" s="523"/>
      <c r="Y46" s="523"/>
      <c r="Z46" s="523"/>
      <c r="AA46" s="523"/>
      <c r="AB46" s="523"/>
      <c r="AC46" s="523"/>
      <c r="AD46" s="523"/>
      <c r="AE46" s="523"/>
      <c r="AF46" s="523"/>
      <c r="AG46" s="523"/>
      <c r="AH46" s="523"/>
      <c r="AI46" s="523"/>
      <c r="AJ46" s="523"/>
    </row>
    <row r="47" spans="2:36" x14ac:dyDescent="0.2">
      <c r="X47" s="523"/>
      <c r="Y47" s="523"/>
      <c r="Z47" s="523"/>
      <c r="AA47" s="523"/>
      <c r="AB47" s="523"/>
      <c r="AC47" s="523"/>
      <c r="AD47" s="523"/>
      <c r="AE47" s="523"/>
      <c r="AF47" s="523"/>
      <c r="AG47" s="523"/>
      <c r="AH47" s="523"/>
      <c r="AI47" s="523"/>
      <c r="AJ47" s="523"/>
    </row>
    <row r="48" spans="2:36" x14ac:dyDescent="0.2">
      <c r="X48" s="523"/>
      <c r="Y48" s="523"/>
      <c r="Z48" s="523"/>
      <c r="AA48" s="523"/>
      <c r="AB48" s="523"/>
      <c r="AC48" s="523"/>
      <c r="AD48" s="523"/>
      <c r="AE48" s="523"/>
      <c r="AF48" s="523"/>
      <c r="AG48" s="523"/>
      <c r="AH48" s="523"/>
      <c r="AI48" s="523"/>
      <c r="AJ48" s="523"/>
    </row>
    <row r="49" spans="24:36" x14ac:dyDescent="0.2">
      <c r="X49" s="523"/>
      <c r="Y49" s="523"/>
      <c r="Z49" s="523"/>
      <c r="AA49" s="523"/>
      <c r="AB49" s="523"/>
      <c r="AC49" s="523"/>
      <c r="AD49" s="523"/>
      <c r="AE49" s="523"/>
      <c r="AF49" s="523"/>
      <c r="AG49" s="523"/>
      <c r="AH49" s="523"/>
      <c r="AI49" s="523"/>
      <c r="AJ49" s="523"/>
    </row>
    <row r="50" spans="24:36" x14ac:dyDescent="0.2">
      <c r="X50" s="523"/>
      <c r="Y50" s="523"/>
      <c r="Z50" s="523"/>
      <c r="AA50" s="523"/>
      <c r="AB50" s="523"/>
      <c r="AC50" s="523"/>
      <c r="AD50" s="523"/>
      <c r="AE50" s="523"/>
      <c r="AF50" s="523"/>
      <c r="AG50" s="523"/>
      <c r="AH50" s="523"/>
      <c r="AI50" s="523"/>
      <c r="AJ50" s="523"/>
    </row>
    <row r="51" spans="24:36" x14ac:dyDescent="0.2">
      <c r="X51" s="523"/>
      <c r="Y51" s="523"/>
      <c r="Z51" s="523"/>
      <c r="AA51" s="523"/>
      <c r="AB51" s="523"/>
      <c r="AC51" s="523"/>
      <c r="AD51" s="523"/>
      <c r="AE51" s="523"/>
      <c r="AF51" s="523"/>
      <c r="AG51" s="523"/>
      <c r="AH51" s="523"/>
      <c r="AI51" s="523"/>
      <c r="AJ51" s="523"/>
    </row>
    <row r="52" spans="24:36" x14ac:dyDescent="0.2">
      <c r="X52" s="523"/>
      <c r="Y52" s="523"/>
      <c r="Z52" s="523"/>
      <c r="AA52" s="523"/>
      <c r="AB52" s="523"/>
      <c r="AC52" s="523"/>
      <c r="AD52" s="523"/>
      <c r="AE52" s="523"/>
      <c r="AF52" s="523"/>
      <c r="AG52" s="523"/>
      <c r="AH52" s="523"/>
      <c r="AI52" s="523"/>
      <c r="AJ52" s="523"/>
    </row>
    <row r="53" spans="24:36" x14ac:dyDescent="0.2">
      <c r="X53" s="523"/>
      <c r="Y53" s="523"/>
      <c r="Z53" s="523"/>
      <c r="AA53" s="523"/>
      <c r="AB53" s="523"/>
      <c r="AC53" s="523"/>
      <c r="AD53" s="523"/>
      <c r="AE53" s="523"/>
      <c r="AF53" s="523"/>
      <c r="AG53" s="523"/>
      <c r="AH53" s="523"/>
      <c r="AI53" s="523"/>
      <c r="AJ53" s="523"/>
    </row>
    <row r="54" spans="24:36" x14ac:dyDescent="0.2">
      <c r="X54" s="523"/>
      <c r="Y54" s="523"/>
      <c r="Z54" s="523"/>
      <c r="AA54" s="523"/>
      <c r="AB54" s="523"/>
      <c r="AC54" s="523"/>
      <c r="AD54" s="523"/>
      <c r="AE54" s="523"/>
      <c r="AF54" s="523"/>
      <c r="AG54" s="523"/>
      <c r="AH54" s="523"/>
      <c r="AI54" s="523"/>
      <c r="AJ54" s="523"/>
    </row>
    <row r="55" spans="24:36" x14ac:dyDescent="0.2">
      <c r="X55" s="523"/>
      <c r="Y55" s="523"/>
      <c r="Z55" s="523"/>
      <c r="AA55" s="523"/>
      <c r="AB55" s="523"/>
      <c r="AC55" s="523"/>
      <c r="AD55" s="523"/>
      <c r="AE55" s="523"/>
      <c r="AF55" s="523"/>
      <c r="AG55" s="523"/>
      <c r="AH55" s="523"/>
      <c r="AI55" s="523"/>
      <c r="AJ55" s="523"/>
    </row>
    <row r="56" spans="24:36" x14ac:dyDescent="0.2">
      <c r="X56" s="523"/>
      <c r="Y56" s="523"/>
      <c r="Z56" s="523"/>
      <c r="AA56" s="523"/>
      <c r="AB56" s="523"/>
      <c r="AC56" s="523"/>
      <c r="AD56" s="523"/>
      <c r="AE56" s="523"/>
      <c r="AF56" s="523"/>
      <c r="AG56" s="523"/>
      <c r="AH56" s="523"/>
      <c r="AI56" s="523"/>
      <c r="AJ56" s="523"/>
    </row>
    <row r="57" spans="24:36" x14ac:dyDescent="0.2">
      <c r="X57" s="523"/>
      <c r="Y57" s="523"/>
      <c r="Z57" s="523"/>
      <c r="AA57" s="523"/>
      <c r="AB57" s="523"/>
      <c r="AC57" s="523"/>
      <c r="AD57" s="523"/>
      <c r="AE57" s="523"/>
      <c r="AF57" s="523"/>
      <c r="AG57" s="523"/>
      <c r="AH57" s="523"/>
      <c r="AI57" s="523"/>
      <c r="AJ57" s="523"/>
    </row>
    <row r="58" spans="24:36" x14ac:dyDescent="0.2">
      <c r="X58" s="523"/>
      <c r="Y58" s="523"/>
      <c r="Z58" s="523"/>
      <c r="AA58" s="523"/>
      <c r="AB58" s="523"/>
      <c r="AC58" s="523"/>
      <c r="AD58" s="523"/>
      <c r="AE58" s="523"/>
      <c r="AF58" s="523"/>
      <c r="AG58" s="523"/>
      <c r="AH58" s="523"/>
      <c r="AI58" s="523"/>
      <c r="AJ58" s="523"/>
    </row>
    <row r="59" spans="24:36" x14ac:dyDescent="0.2">
      <c r="X59" s="523"/>
      <c r="Y59" s="523"/>
      <c r="Z59" s="523"/>
      <c r="AA59" s="523"/>
      <c r="AB59" s="523"/>
      <c r="AC59" s="523"/>
      <c r="AD59" s="523"/>
      <c r="AE59" s="523"/>
      <c r="AF59" s="523"/>
      <c r="AG59" s="523"/>
      <c r="AH59" s="523"/>
      <c r="AI59" s="523"/>
      <c r="AJ59" s="523"/>
    </row>
    <row r="60" spans="24:36" x14ac:dyDescent="0.2">
      <c r="X60" s="523"/>
      <c r="Y60" s="523"/>
      <c r="Z60" s="523"/>
      <c r="AA60" s="523"/>
      <c r="AB60" s="523"/>
      <c r="AC60" s="523"/>
      <c r="AD60" s="523"/>
      <c r="AE60" s="523"/>
      <c r="AF60" s="523"/>
      <c r="AG60" s="523"/>
      <c r="AH60" s="523"/>
      <c r="AI60" s="523"/>
      <c r="AJ60" s="523"/>
    </row>
    <row r="61" spans="24:36" x14ac:dyDescent="0.2">
      <c r="X61" s="523"/>
      <c r="Y61" s="523"/>
      <c r="Z61" s="523"/>
      <c r="AA61" s="523"/>
      <c r="AB61" s="523"/>
      <c r="AC61" s="523"/>
      <c r="AD61" s="523"/>
      <c r="AE61" s="523"/>
      <c r="AF61" s="523"/>
      <c r="AG61" s="523"/>
      <c r="AH61" s="523"/>
      <c r="AI61" s="523"/>
      <c r="AJ61" s="523"/>
    </row>
    <row r="62" spans="24:36" x14ac:dyDescent="0.2">
      <c r="X62" s="523"/>
      <c r="Y62" s="523"/>
      <c r="Z62" s="523"/>
      <c r="AA62" s="523"/>
      <c r="AB62" s="523"/>
      <c r="AC62" s="523"/>
      <c r="AD62" s="523"/>
      <c r="AE62" s="523"/>
      <c r="AF62" s="523"/>
      <c r="AG62" s="523"/>
      <c r="AH62" s="523"/>
      <c r="AI62" s="523"/>
      <c r="AJ62" s="523"/>
    </row>
    <row r="63" spans="24:36" x14ac:dyDescent="0.2">
      <c r="X63" s="523"/>
      <c r="Y63" s="523"/>
      <c r="Z63" s="523"/>
      <c r="AA63" s="523"/>
      <c r="AB63" s="523"/>
      <c r="AC63" s="523"/>
      <c r="AD63" s="523"/>
      <c r="AE63" s="523"/>
      <c r="AF63" s="523"/>
      <c r="AG63" s="523"/>
      <c r="AH63" s="523"/>
      <c r="AI63" s="523"/>
      <c r="AJ63" s="523"/>
    </row>
    <row r="64" spans="24:36" x14ac:dyDescent="0.2">
      <c r="X64" s="523"/>
      <c r="Y64" s="523"/>
      <c r="Z64" s="523"/>
      <c r="AA64" s="523"/>
      <c r="AB64" s="523"/>
      <c r="AC64" s="523"/>
      <c r="AD64" s="523"/>
      <c r="AE64" s="523"/>
      <c r="AF64" s="523"/>
      <c r="AG64" s="523"/>
      <c r="AH64" s="523"/>
      <c r="AI64" s="523"/>
      <c r="AJ64" s="523"/>
    </row>
    <row r="65" spans="24:36" x14ac:dyDescent="0.2">
      <c r="X65" s="523"/>
      <c r="Y65" s="523"/>
      <c r="Z65" s="523"/>
      <c r="AA65" s="523"/>
      <c r="AB65" s="523"/>
      <c r="AC65" s="523"/>
      <c r="AD65" s="523"/>
      <c r="AE65" s="523"/>
      <c r="AF65" s="523"/>
      <c r="AG65" s="523"/>
      <c r="AH65" s="523"/>
      <c r="AI65" s="523"/>
      <c r="AJ65" s="523"/>
    </row>
    <row r="66" spans="24:36" x14ac:dyDescent="0.2">
      <c r="X66" s="523"/>
      <c r="Y66" s="523"/>
      <c r="Z66" s="523"/>
      <c r="AA66" s="523"/>
      <c r="AB66" s="523"/>
      <c r="AC66" s="523"/>
      <c r="AD66" s="523"/>
      <c r="AE66" s="523"/>
      <c r="AF66" s="523"/>
      <c r="AG66" s="523"/>
      <c r="AH66" s="523"/>
      <c r="AI66" s="523"/>
      <c r="AJ66" s="523"/>
    </row>
    <row r="67" spans="24:36" x14ac:dyDescent="0.2">
      <c r="X67" s="523"/>
      <c r="Y67" s="523"/>
      <c r="Z67" s="523"/>
      <c r="AA67" s="523"/>
      <c r="AB67" s="523"/>
      <c r="AC67" s="523"/>
      <c r="AD67" s="523"/>
      <c r="AE67" s="523"/>
      <c r="AF67" s="523"/>
      <c r="AG67" s="523"/>
      <c r="AH67" s="523"/>
      <c r="AI67" s="523"/>
      <c r="AJ67" s="523"/>
    </row>
    <row r="68" spans="24:36" x14ac:dyDescent="0.2">
      <c r="X68" s="523"/>
      <c r="Y68" s="523"/>
      <c r="Z68" s="523"/>
      <c r="AA68" s="523"/>
      <c r="AB68" s="523"/>
      <c r="AC68" s="523"/>
      <c r="AD68" s="523"/>
      <c r="AE68" s="523"/>
      <c r="AF68" s="523"/>
      <c r="AG68" s="523"/>
      <c r="AH68" s="523"/>
      <c r="AI68" s="523"/>
      <c r="AJ68" s="523"/>
    </row>
    <row r="69" spans="24:36" x14ac:dyDescent="0.2">
      <c r="X69" s="523"/>
      <c r="Y69" s="523"/>
      <c r="Z69" s="523"/>
      <c r="AA69" s="523"/>
      <c r="AB69" s="523"/>
      <c r="AC69" s="523"/>
      <c r="AD69" s="523"/>
      <c r="AE69" s="523"/>
      <c r="AF69" s="523"/>
      <c r="AG69" s="523"/>
      <c r="AH69" s="523"/>
      <c r="AI69" s="523"/>
      <c r="AJ69" s="523"/>
    </row>
  </sheetData>
  <mergeCells count="14">
    <mergeCell ref="B30:D30"/>
    <mergeCell ref="K7:K8"/>
    <mergeCell ref="F33:H33"/>
    <mergeCell ref="B39:D40"/>
    <mergeCell ref="B1:D1"/>
    <mergeCell ref="B2:D2"/>
    <mergeCell ref="B4:K4"/>
    <mergeCell ref="E6:H6"/>
    <mergeCell ref="B7:B8"/>
    <mergeCell ref="C7:C8"/>
    <mergeCell ref="D7:D8"/>
    <mergeCell ref="E7:H7"/>
    <mergeCell ref="I7:I8"/>
    <mergeCell ref="J7:J8"/>
  </mergeCells>
  <printOptions headings="1" gridLines="1"/>
  <pageMargins left="0.78740157499999996" right="0.78740157499999996" top="0.984251969" bottom="0.984251969" header="0.4921259845" footer="0.4921259845"/>
  <pageSetup scale="82" orientation="landscape" horizontalDpi="4294967293" verticalDpi="300" r:id="rId1"/>
  <headerFooter alignWithMargins="0">
    <oddFooter>&amp;CAbbildung 13-2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G49"/>
  <sheetViews>
    <sheetView zoomScaleNormal="100" workbookViewId="0">
      <selection sqref="A1:C1"/>
    </sheetView>
  </sheetViews>
  <sheetFormatPr baseColWidth="10" defaultColWidth="11" defaultRowHeight="14.25" x14ac:dyDescent="0.2"/>
  <cols>
    <col min="2" max="2" width="12.5" customWidth="1"/>
    <col min="3" max="3" width="12.75" customWidth="1"/>
  </cols>
  <sheetData>
    <row r="1" spans="1:7" ht="18" x14ac:dyDescent="0.25">
      <c r="A1" s="699" t="s">
        <v>748</v>
      </c>
      <c r="B1" s="699"/>
      <c r="C1" s="699"/>
    </row>
    <row r="2" spans="1:7" ht="18" x14ac:dyDescent="0.25">
      <c r="A2" s="700" t="s">
        <v>749</v>
      </c>
      <c r="B2" s="700"/>
      <c r="C2" s="700"/>
    </row>
    <row r="4" spans="1:7" ht="15" x14ac:dyDescent="0.25">
      <c r="A4" s="587">
        <v>1</v>
      </c>
      <c r="B4" s="705" t="s">
        <v>733</v>
      </c>
      <c r="C4" s="706"/>
      <c r="D4" s="706"/>
      <c r="E4" s="706"/>
      <c r="F4" s="706"/>
      <c r="G4" s="706"/>
    </row>
    <row r="5" spans="1:7" x14ac:dyDescent="0.2">
      <c r="B5" s="706"/>
      <c r="C5" s="706"/>
      <c r="D5" s="706"/>
      <c r="E5" s="706"/>
      <c r="F5" s="706"/>
      <c r="G5" s="706"/>
    </row>
    <row r="6" spans="1:7" x14ac:dyDescent="0.2">
      <c r="B6" s="706"/>
      <c r="C6" s="706"/>
      <c r="D6" s="706"/>
      <c r="E6" s="706"/>
      <c r="F6" s="706"/>
      <c r="G6" s="706"/>
    </row>
    <row r="7" spans="1:7" x14ac:dyDescent="0.2">
      <c r="B7" s="707" t="s">
        <v>734</v>
      </c>
      <c r="C7" s="707"/>
      <c r="D7" s="707"/>
      <c r="E7" s="707"/>
      <c r="F7" s="707"/>
      <c r="G7" s="707"/>
    </row>
    <row r="8" spans="1:7" x14ac:dyDescent="0.2">
      <c r="B8" s="707"/>
      <c r="C8" s="707"/>
      <c r="D8" s="707"/>
      <c r="E8" s="707"/>
      <c r="F8" s="707"/>
      <c r="G8" s="707"/>
    </row>
    <row r="9" spans="1:7" x14ac:dyDescent="0.2">
      <c r="B9" s="707"/>
      <c r="C9" s="707"/>
      <c r="D9" s="707"/>
      <c r="E9" s="707"/>
      <c r="F9" s="707"/>
      <c r="G9" s="707"/>
    </row>
    <row r="10" spans="1:7" x14ac:dyDescent="0.2">
      <c r="B10" s="597"/>
      <c r="C10" s="597"/>
      <c r="D10" s="597"/>
      <c r="E10" s="597"/>
      <c r="F10" s="597"/>
      <c r="G10" s="597"/>
    </row>
    <row r="11" spans="1:7" ht="28.5" x14ac:dyDescent="0.2">
      <c r="B11" s="611" t="s">
        <v>741</v>
      </c>
      <c r="C11" s="611" t="s">
        <v>742</v>
      </c>
      <c r="D11" s="611" t="s">
        <v>740</v>
      </c>
      <c r="E11" s="611" t="s">
        <v>743</v>
      </c>
      <c r="F11" s="611" t="s">
        <v>740</v>
      </c>
      <c r="G11" s="586"/>
    </row>
    <row r="12" spans="1:7" ht="28.5" x14ac:dyDescent="0.2">
      <c r="B12" s="612" t="s">
        <v>739</v>
      </c>
      <c r="C12" s="612" t="s">
        <v>735</v>
      </c>
      <c r="D12" s="612" t="s">
        <v>736</v>
      </c>
      <c r="E12" s="612" t="s">
        <v>737</v>
      </c>
      <c r="F12" s="612" t="s">
        <v>738</v>
      </c>
      <c r="G12" s="586"/>
    </row>
    <row r="13" spans="1:7" x14ac:dyDescent="0.2">
      <c r="B13" s="613">
        <v>80000000</v>
      </c>
      <c r="C13" s="614">
        <v>0.4</v>
      </c>
      <c r="D13" s="613">
        <f>$B$13*C13</f>
        <v>32000000</v>
      </c>
      <c r="E13" s="614">
        <v>0.09</v>
      </c>
      <c r="F13" s="613">
        <f>D13*E13</f>
        <v>2880000</v>
      </c>
      <c r="G13" s="94"/>
    </row>
    <row r="14" spans="1:7" x14ac:dyDescent="0.2">
      <c r="B14" s="556"/>
      <c r="C14" s="614">
        <v>0.6</v>
      </c>
      <c r="D14" s="613">
        <f>$B$13*C14</f>
        <v>48000000</v>
      </c>
      <c r="E14" s="614">
        <v>0.06</v>
      </c>
      <c r="F14" s="613">
        <f>D14*E14</f>
        <v>2880000</v>
      </c>
      <c r="G14" s="94"/>
    </row>
    <row r="15" spans="1:7" x14ac:dyDescent="0.2">
      <c r="C15" s="595"/>
      <c r="D15" s="594"/>
      <c r="E15" s="595"/>
      <c r="F15" s="594"/>
    </row>
    <row r="16" spans="1:7" ht="15" x14ac:dyDescent="0.25">
      <c r="A16" s="587">
        <v>2</v>
      </c>
      <c r="B16" s="705" t="s">
        <v>744</v>
      </c>
      <c r="C16" s="706"/>
      <c r="D16" s="706"/>
      <c r="E16" s="706"/>
      <c r="F16" s="706"/>
      <c r="G16" s="706"/>
    </row>
    <row r="17" spans="1:7" x14ac:dyDescent="0.2">
      <c r="B17" s="706"/>
      <c r="C17" s="706"/>
      <c r="D17" s="706"/>
      <c r="E17" s="706"/>
      <c r="F17" s="706"/>
      <c r="G17" s="706"/>
    </row>
    <row r="18" spans="1:7" x14ac:dyDescent="0.2">
      <c r="B18" s="706"/>
      <c r="C18" s="706"/>
      <c r="D18" s="706"/>
      <c r="E18" s="706"/>
      <c r="F18" s="706"/>
      <c r="G18" s="706"/>
    </row>
    <row r="19" spans="1:7" x14ac:dyDescent="0.2">
      <c r="B19" s="707" t="s">
        <v>745</v>
      </c>
      <c r="C19" s="707"/>
      <c r="D19" s="707"/>
      <c r="E19" s="707"/>
      <c r="F19" s="707"/>
      <c r="G19" s="707"/>
    </row>
    <row r="20" spans="1:7" x14ac:dyDescent="0.2">
      <c r="B20" s="707"/>
      <c r="C20" s="707"/>
      <c r="D20" s="707"/>
      <c r="E20" s="707"/>
      <c r="F20" s="707"/>
      <c r="G20" s="707"/>
    </row>
    <row r="21" spans="1:7" x14ac:dyDescent="0.2">
      <c r="B21" s="707"/>
      <c r="C21" s="707"/>
      <c r="D21" s="707"/>
      <c r="E21" s="707"/>
      <c r="F21" s="707"/>
      <c r="G21" s="707"/>
    </row>
    <row r="22" spans="1:7" x14ac:dyDescent="0.2">
      <c r="B22" s="597"/>
      <c r="C22" s="597"/>
      <c r="D22" s="597"/>
      <c r="E22" s="597"/>
      <c r="F22" s="597"/>
      <c r="G22" s="597"/>
    </row>
    <row r="23" spans="1:7" ht="28.5" x14ac:dyDescent="0.2">
      <c r="B23" s="597"/>
      <c r="C23" s="597"/>
      <c r="D23" s="615" t="s">
        <v>761</v>
      </c>
      <c r="E23" s="615" t="s">
        <v>763</v>
      </c>
      <c r="F23" s="615" t="s">
        <v>765</v>
      </c>
      <c r="G23" s="597"/>
    </row>
    <row r="24" spans="1:7" ht="28.5" x14ac:dyDescent="0.2">
      <c r="B24" s="597"/>
      <c r="C24" s="597"/>
      <c r="D24" s="598" t="s">
        <v>762</v>
      </c>
      <c r="E24" s="598" t="s">
        <v>764</v>
      </c>
      <c r="F24" s="598" t="s">
        <v>766</v>
      </c>
      <c r="G24" s="597"/>
    </row>
    <row r="25" spans="1:7" x14ac:dyDescent="0.2">
      <c r="C25" s="215" t="s">
        <v>746</v>
      </c>
      <c r="D25" s="606">
        <v>100</v>
      </c>
      <c r="E25" s="607">
        <v>0.4</v>
      </c>
      <c r="F25" s="599">
        <f>D25*E25</f>
        <v>40</v>
      </c>
    </row>
    <row r="26" spans="1:7" x14ac:dyDescent="0.2">
      <c r="C26" s="215" t="s">
        <v>747</v>
      </c>
      <c r="D26" s="606">
        <v>20</v>
      </c>
      <c r="E26" s="607">
        <v>0.7</v>
      </c>
      <c r="F26" s="599">
        <f>D26*E26</f>
        <v>14</v>
      </c>
    </row>
    <row r="27" spans="1:7" ht="15" thickBot="1" x14ac:dyDescent="0.25">
      <c r="D27" s="608"/>
      <c r="E27" s="609">
        <f>AVERAGE(E25:E26)</f>
        <v>0.55000000000000004</v>
      </c>
      <c r="F27" s="600">
        <f>(F25+F26)/(D25+D26)</f>
        <v>0.45</v>
      </c>
    </row>
    <row r="30" spans="1:7" ht="15" x14ac:dyDescent="0.25">
      <c r="A30" s="587">
        <v>3</v>
      </c>
      <c r="B30" s="701" t="s">
        <v>760</v>
      </c>
      <c r="C30" s="711"/>
      <c r="D30" s="711"/>
      <c r="E30" s="711"/>
      <c r="F30" s="711"/>
      <c r="G30" s="711"/>
    </row>
    <row r="31" spans="1:7" x14ac:dyDescent="0.2">
      <c r="B31" s="710" t="s">
        <v>759</v>
      </c>
      <c r="C31" s="710"/>
      <c r="D31" s="710"/>
      <c r="E31" s="710"/>
      <c r="F31" s="710"/>
      <c r="G31" s="710"/>
    </row>
    <row r="33" spans="2:7" x14ac:dyDescent="0.2">
      <c r="B33" s="554"/>
      <c r="C33" s="709" t="s">
        <v>756</v>
      </c>
      <c r="D33" s="709"/>
      <c r="E33" s="709"/>
      <c r="F33" s="709"/>
      <c r="G33" s="709"/>
    </row>
    <row r="34" spans="2:7" x14ac:dyDescent="0.2">
      <c r="B34" s="556" t="s">
        <v>757</v>
      </c>
      <c r="C34" s="708" t="s">
        <v>754</v>
      </c>
      <c r="D34" s="708"/>
      <c r="E34" s="708" t="s">
        <v>755</v>
      </c>
      <c r="F34" s="708"/>
      <c r="G34" s="556" t="s">
        <v>753</v>
      </c>
    </row>
    <row r="35" spans="2:7" ht="15" x14ac:dyDescent="0.25">
      <c r="B35" s="604" t="s">
        <v>751</v>
      </c>
      <c r="C35" s="554">
        <v>97</v>
      </c>
      <c r="D35" s="601">
        <f>C35/G35</f>
        <v>0.94174757281553401</v>
      </c>
      <c r="E35" s="554">
        <v>6</v>
      </c>
      <c r="F35" s="605">
        <f>E35/G35</f>
        <v>5.8252427184466021E-2</v>
      </c>
      <c r="G35" s="554">
        <f>C35+E35</f>
        <v>103</v>
      </c>
    </row>
    <row r="36" spans="2:7" x14ac:dyDescent="0.2">
      <c r="B36" s="556" t="s">
        <v>752</v>
      </c>
      <c r="C36" s="554">
        <v>9</v>
      </c>
      <c r="D36" s="601">
        <f>C36/G36</f>
        <v>1</v>
      </c>
      <c r="E36" s="554">
        <v>0</v>
      </c>
      <c r="F36" s="601">
        <f>E36/G36</f>
        <v>0</v>
      </c>
      <c r="G36" s="554">
        <f t="shared" ref="G36:G37" si="0">C36+E36</f>
        <v>9</v>
      </c>
    </row>
    <row r="37" spans="2:7" x14ac:dyDescent="0.2">
      <c r="B37" s="556" t="s">
        <v>753</v>
      </c>
      <c r="C37" s="554">
        <f>SUM(C35:C36)</f>
        <v>106</v>
      </c>
      <c r="D37" s="601">
        <f>C37/(C37+E37)</f>
        <v>0.9464285714285714</v>
      </c>
      <c r="E37" s="554">
        <f>SUM(E35:E36)</f>
        <v>6</v>
      </c>
      <c r="F37" s="601">
        <f>E37/(C37+E37)</f>
        <v>5.3571428571428568E-2</v>
      </c>
      <c r="G37" s="554">
        <f t="shared" si="0"/>
        <v>112</v>
      </c>
    </row>
    <row r="39" spans="2:7" x14ac:dyDescent="0.2">
      <c r="B39" s="554"/>
      <c r="C39" s="709" t="s">
        <v>750</v>
      </c>
      <c r="D39" s="709"/>
      <c r="E39" s="709"/>
      <c r="F39" s="709"/>
      <c r="G39" s="709"/>
    </row>
    <row r="40" spans="2:7" x14ac:dyDescent="0.2">
      <c r="B40" s="556" t="s">
        <v>757</v>
      </c>
      <c r="C40" s="708" t="s">
        <v>754</v>
      </c>
      <c r="D40" s="708"/>
      <c r="E40" s="708" t="s">
        <v>755</v>
      </c>
      <c r="F40" s="708"/>
      <c r="G40" s="556" t="s">
        <v>753</v>
      </c>
    </row>
    <row r="41" spans="2:7" ht="15" x14ac:dyDescent="0.25">
      <c r="B41" s="604" t="s">
        <v>751</v>
      </c>
      <c r="C41" s="554">
        <v>52</v>
      </c>
      <c r="D41" s="601">
        <f>C41/G41</f>
        <v>0.82539682539682535</v>
      </c>
      <c r="E41" s="554">
        <v>11</v>
      </c>
      <c r="F41" s="605">
        <f>E41/G41</f>
        <v>0.17460317460317459</v>
      </c>
      <c r="G41" s="554">
        <f>C41+E41</f>
        <v>63</v>
      </c>
    </row>
    <row r="42" spans="2:7" x14ac:dyDescent="0.2">
      <c r="B42" s="556" t="s">
        <v>752</v>
      </c>
      <c r="C42" s="554">
        <v>132</v>
      </c>
      <c r="D42" s="601">
        <f>C42/G42</f>
        <v>0.8741721854304636</v>
      </c>
      <c r="E42" s="554">
        <v>19</v>
      </c>
      <c r="F42" s="601">
        <f>E42/G42</f>
        <v>0.12582781456953643</v>
      </c>
      <c r="G42" s="554">
        <f t="shared" ref="G42:G43" si="1">C42+E42</f>
        <v>151</v>
      </c>
    </row>
    <row r="43" spans="2:7" x14ac:dyDescent="0.2">
      <c r="B43" s="556" t="s">
        <v>753</v>
      </c>
      <c r="C43" s="554">
        <f>SUM(C41:C42)</f>
        <v>184</v>
      </c>
      <c r="D43" s="601">
        <f>C43/(C43+E43)</f>
        <v>0.85981308411214952</v>
      </c>
      <c r="E43" s="554">
        <f>SUM(E41:E42)</f>
        <v>30</v>
      </c>
      <c r="F43" s="601">
        <f>E43/(C43+E43)</f>
        <v>0.14018691588785046</v>
      </c>
      <c r="G43" s="554">
        <f t="shared" si="1"/>
        <v>214</v>
      </c>
    </row>
    <row r="45" spans="2:7" x14ac:dyDescent="0.2">
      <c r="B45" s="616"/>
      <c r="C45" s="714" t="s">
        <v>758</v>
      </c>
      <c r="D45" s="714"/>
      <c r="E45" s="714"/>
      <c r="F45" s="714"/>
      <c r="G45" s="714"/>
    </row>
    <row r="46" spans="2:7" x14ac:dyDescent="0.2">
      <c r="B46" s="616" t="s">
        <v>757</v>
      </c>
      <c r="C46" s="715" t="s">
        <v>754</v>
      </c>
      <c r="D46" s="715"/>
      <c r="E46" s="715" t="s">
        <v>755</v>
      </c>
      <c r="F46" s="715"/>
      <c r="G46" s="616" t="s">
        <v>753</v>
      </c>
    </row>
    <row r="47" spans="2:7" x14ac:dyDescent="0.2">
      <c r="B47" s="616" t="s">
        <v>751</v>
      </c>
      <c r="C47" s="616"/>
      <c r="D47" s="620"/>
      <c r="E47" s="616"/>
      <c r="F47" s="620"/>
      <c r="G47" s="616"/>
    </row>
    <row r="48" spans="2:7" x14ac:dyDescent="0.2">
      <c r="B48" s="616" t="s">
        <v>752</v>
      </c>
      <c r="C48" s="616"/>
      <c r="D48" s="620"/>
      <c r="E48" s="616"/>
      <c r="F48" s="620"/>
      <c r="G48" s="616"/>
    </row>
    <row r="49" spans="2:7" x14ac:dyDescent="0.2">
      <c r="B49" s="616" t="s">
        <v>753</v>
      </c>
      <c r="C49" s="616"/>
      <c r="D49" s="620"/>
      <c r="E49" s="616"/>
      <c r="F49" s="620"/>
      <c r="G49" s="616"/>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G49"/>
  <sheetViews>
    <sheetView zoomScaleNormal="100" workbookViewId="0">
      <selection activeCell="J28" sqref="J28"/>
    </sheetView>
  </sheetViews>
  <sheetFormatPr baseColWidth="10" defaultColWidth="11" defaultRowHeight="14.25" x14ac:dyDescent="0.2"/>
  <cols>
    <col min="2" max="2" width="12.5" customWidth="1"/>
    <col min="3" max="3" width="12.75" customWidth="1"/>
  </cols>
  <sheetData>
    <row r="1" spans="1:7" ht="18" x14ac:dyDescent="0.25">
      <c r="A1" s="699" t="s">
        <v>748</v>
      </c>
      <c r="B1" s="699"/>
      <c r="C1" s="699"/>
    </row>
    <row r="2" spans="1:7" ht="18" x14ac:dyDescent="0.25">
      <c r="A2" s="700" t="s">
        <v>749</v>
      </c>
      <c r="B2" s="700"/>
      <c r="C2" s="700"/>
    </row>
    <row r="4" spans="1:7" ht="15" x14ac:dyDescent="0.25">
      <c r="A4" s="587">
        <v>1</v>
      </c>
      <c r="B4" s="705" t="s">
        <v>733</v>
      </c>
      <c r="C4" s="706"/>
      <c r="D4" s="706"/>
      <c r="E4" s="706"/>
      <c r="F4" s="706"/>
      <c r="G4" s="706"/>
    </row>
    <row r="5" spans="1:7" x14ac:dyDescent="0.2">
      <c r="B5" s="706"/>
      <c r="C5" s="706"/>
      <c r="D5" s="706"/>
      <c r="E5" s="706"/>
      <c r="F5" s="706"/>
      <c r="G5" s="706"/>
    </row>
    <row r="6" spans="1:7" x14ac:dyDescent="0.2">
      <c r="B6" s="706"/>
      <c r="C6" s="706"/>
      <c r="D6" s="706"/>
      <c r="E6" s="706"/>
      <c r="F6" s="706"/>
      <c r="G6" s="706"/>
    </row>
    <row r="7" spans="1:7" x14ac:dyDescent="0.2">
      <c r="B7" s="707" t="s">
        <v>734</v>
      </c>
      <c r="C7" s="707"/>
      <c r="D7" s="707"/>
      <c r="E7" s="707"/>
      <c r="F7" s="707"/>
      <c r="G7" s="707"/>
    </row>
    <row r="8" spans="1:7" x14ac:dyDescent="0.2">
      <c r="B8" s="707"/>
      <c r="C8" s="707"/>
      <c r="D8" s="707"/>
      <c r="E8" s="707"/>
      <c r="F8" s="707"/>
      <c r="G8" s="707"/>
    </row>
    <row r="9" spans="1:7" x14ac:dyDescent="0.2">
      <c r="B9" s="707"/>
      <c r="C9" s="707"/>
      <c r="D9" s="707"/>
      <c r="E9" s="707"/>
      <c r="F9" s="707"/>
      <c r="G9" s="707"/>
    </row>
    <row r="10" spans="1:7" x14ac:dyDescent="0.2">
      <c r="B10" s="597"/>
      <c r="C10" s="597"/>
      <c r="D10" s="597"/>
      <c r="E10" s="597"/>
      <c r="F10" s="597"/>
      <c r="G10" s="597"/>
    </row>
    <row r="11" spans="1:7" ht="28.5" x14ac:dyDescent="0.2">
      <c r="B11" s="611" t="s">
        <v>741</v>
      </c>
      <c r="C11" s="611" t="s">
        <v>742</v>
      </c>
      <c r="D11" s="611" t="s">
        <v>740</v>
      </c>
      <c r="E11" s="611" t="s">
        <v>743</v>
      </c>
      <c r="F11" s="611" t="s">
        <v>740</v>
      </c>
      <c r="G11" s="586"/>
    </row>
    <row r="12" spans="1:7" ht="28.5" x14ac:dyDescent="0.2">
      <c r="B12" s="612" t="s">
        <v>739</v>
      </c>
      <c r="C12" s="612" t="s">
        <v>735</v>
      </c>
      <c r="D12" s="612" t="s">
        <v>736</v>
      </c>
      <c r="E12" s="612" t="s">
        <v>737</v>
      </c>
      <c r="F12" s="612" t="s">
        <v>738</v>
      </c>
      <c r="G12" s="586"/>
    </row>
    <row r="13" spans="1:7" x14ac:dyDescent="0.2">
      <c r="B13" s="613">
        <v>80000000</v>
      </c>
      <c r="C13" s="614">
        <v>0.4</v>
      </c>
      <c r="D13" s="613">
        <f>$B$13*C13</f>
        <v>32000000</v>
      </c>
      <c r="E13" s="614">
        <v>0.09</v>
      </c>
      <c r="F13" s="613">
        <f>D13*E13</f>
        <v>2880000</v>
      </c>
      <c r="G13" s="94"/>
    </row>
    <row r="14" spans="1:7" x14ac:dyDescent="0.2">
      <c r="B14" s="556"/>
      <c r="C14" s="614">
        <v>0.6</v>
      </c>
      <c r="D14" s="613">
        <f>$B$13*C14</f>
        <v>48000000</v>
      </c>
      <c r="E14" s="614">
        <v>0.06</v>
      </c>
      <c r="F14" s="613">
        <f>D14*E14</f>
        <v>2880000</v>
      </c>
      <c r="G14" s="94"/>
    </row>
    <row r="15" spans="1:7" x14ac:dyDescent="0.2">
      <c r="C15" s="595"/>
      <c r="D15" s="594"/>
      <c r="E15" s="595"/>
      <c r="F15" s="594"/>
    </row>
    <row r="16" spans="1:7" ht="15" x14ac:dyDescent="0.25">
      <c r="A16" s="587">
        <v>2</v>
      </c>
      <c r="B16" s="705" t="s">
        <v>744</v>
      </c>
      <c r="C16" s="706"/>
      <c r="D16" s="706"/>
      <c r="E16" s="706"/>
      <c r="F16" s="706"/>
      <c r="G16" s="706"/>
    </row>
    <row r="17" spans="1:7" x14ac:dyDescent="0.2">
      <c r="B17" s="706"/>
      <c r="C17" s="706"/>
      <c r="D17" s="706"/>
      <c r="E17" s="706"/>
      <c r="F17" s="706"/>
      <c r="G17" s="706"/>
    </row>
    <row r="18" spans="1:7" x14ac:dyDescent="0.2">
      <c r="B18" s="706"/>
      <c r="C18" s="706"/>
      <c r="D18" s="706"/>
      <c r="E18" s="706"/>
      <c r="F18" s="706"/>
      <c r="G18" s="706"/>
    </row>
    <row r="19" spans="1:7" x14ac:dyDescent="0.2">
      <c r="B19" s="707" t="s">
        <v>745</v>
      </c>
      <c r="C19" s="707"/>
      <c r="D19" s="707"/>
      <c r="E19" s="707"/>
      <c r="F19" s="707"/>
      <c r="G19" s="707"/>
    </row>
    <row r="20" spans="1:7" x14ac:dyDescent="0.2">
      <c r="B20" s="707"/>
      <c r="C20" s="707"/>
      <c r="D20" s="707"/>
      <c r="E20" s="707"/>
      <c r="F20" s="707"/>
      <c r="G20" s="707"/>
    </row>
    <row r="21" spans="1:7" x14ac:dyDescent="0.2">
      <c r="B21" s="707"/>
      <c r="C21" s="707"/>
      <c r="D21" s="707"/>
      <c r="E21" s="707"/>
      <c r="F21" s="707"/>
      <c r="G21" s="707"/>
    </row>
    <row r="22" spans="1:7" x14ac:dyDescent="0.2">
      <c r="B22" s="597"/>
      <c r="C22" s="597"/>
      <c r="D22" s="597"/>
      <c r="E22" s="597"/>
      <c r="F22" s="597"/>
      <c r="G22" s="597"/>
    </row>
    <row r="23" spans="1:7" ht="28.5" x14ac:dyDescent="0.2">
      <c r="B23" s="597"/>
      <c r="C23" s="597"/>
      <c r="D23" s="615" t="s">
        <v>761</v>
      </c>
      <c r="E23" s="615" t="s">
        <v>763</v>
      </c>
      <c r="F23" s="615" t="s">
        <v>765</v>
      </c>
      <c r="G23" s="597"/>
    </row>
    <row r="24" spans="1:7" ht="28.5" x14ac:dyDescent="0.2">
      <c r="B24" s="597"/>
      <c r="C24" s="597"/>
      <c r="D24" s="598" t="s">
        <v>762</v>
      </c>
      <c r="E24" s="598" t="s">
        <v>764</v>
      </c>
      <c r="F24" s="598" t="s">
        <v>766</v>
      </c>
      <c r="G24" s="597"/>
    </row>
    <row r="25" spans="1:7" x14ac:dyDescent="0.2">
      <c r="C25" s="215" t="s">
        <v>746</v>
      </c>
      <c r="D25" s="606">
        <v>100</v>
      </c>
      <c r="E25" s="607">
        <v>0.4</v>
      </c>
      <c r="F25" s="606">
        <f>D25*E25</f>
        <v>40</v>
      </c>
    </row>
    <row r="26" spans="1:7" x14ac:dyDescent="0.2">
      <c r="C26" s="215" t="s">
        <v>747</v>
      </c>
      <c r="D26" s="606">
        <v>20</v>
      </c>
      <c r="E26" s="607">
        <v>0.7</v>
      </c>
      <c r="F26" s="606">
        <f>D26*E26</f>
        <v>14</v>
      </c>
    </row>
    <row r="27" spans="1:7" ht="15" thickBot="1" x14ac:dyDescent="0.25">
      <c r="D27" s="608"/>
      <c r="E27" s="609">
        <f>AVERAGE(E25:E26)</f>
        <v>0.55000000000000004</v>
      </c>
      <c r="F27" s="610">
        <f>(F25+F26)/(D25+D26)</f>
        <v>0.45</v>
      </c>
    </row>
    <row r="30" spans="1:7" ht="15" x14ac:dyDescent="0.25">
      <c r="A30" s="587">
        <v>3</v>
      </c>
      <c r="B30" s="701" t="s">
        <v>760</v>
      </c>
      <c r="C30" s="711"/>
      <c r="D30" s="711"/>
      <c r="E30" s="711"/>
      <c r="F30" s="711"/>
      <c r="G30" s="711"/>
    </row>
    <row r="31" spans="1:7" x14ac:dyDescent="0.2">
      <c r="B31" s="710" t="s">
        <v>759</v>
      </c>
      <c r="C31" s="710"/>
      <c r="D31" s="710"/>
      <c r="E31" s="710"/>
      <c r="F31" s="710"/>
      <c r="G31" s="710"/>
    </row>
    <row r="33" spans="2:7" x14ac:dyDescent="0.2">
      <c r="B33" s="554"/>
      <c r="C33" s="709" t="s">
        <v>756</v>
      </c>
      <c r="D33" s="709"/>
      <c r="E33" s="709"/>
      <c r="F33" s="709"/>
      <c r="G33" s="709"/>
    </row>
    <row r="34" spans="2:7" x14ac:dyDescent="0.2">
      <c r="B34" s="556" t="s">
        <v>757</v>
      </c>
      <c r="C34" s="708" t="s">
        <v>754</v>
      </c>
      <c r="D34" s="708"/>
      <c r="E34" s="708" t="s">
        <v>755</v>
      </c>
      <c r="F34" s="708"/>
      <c r="G34" s="556" t="s">
        <v>753</v>
      </c>
    </row>
    <row r="35" spans="2:7" ht="15" x14ac:dyDescent="0.25">
      <c r="B35" s="604" t="s">
        <v>751</v>
      </c>
      <c r="C35" s="554">
        <v>97</v>
      </c>
      <c r="D35" s="601">
        <f>C35/G35</f>
        <v>0.94174757281553401</v>
      </c>
      <c r="E35" s="554">
        <v>6</v>
      </c>
      <c r="F35" s="605">
        <f>E35/G35</f>
        <v>5.8252427184466021E-2</v>
      </c>
      <c r="G35" s="554">
        <f>C35+E35</f>
        <v>103</v>
      </c>
    </row>
    <row r="36" spans="2:7" x14ac:dyDescent="0.2">
      <c r="B36" s="556" t="s">
        <v>752</v>
      </c>
      <c r="C36" s="554">
        <v>9</v>
      </c>
      <c r="D36" s="601">
        <f>C36/G36</f>
        <v>1</v>
      </c>
      <c r="E36" s="554">
        <v>0</v>
      </c>
      <c r="F36" s="601">
        <f>E36/G36</f>
        <v>0</v>
      </c>
      <c r="G36" s="554">
        <f t="shared" ref="G36:G37" si="0">C36+E36</f>
        <v>9</v>
      </c>
    </row>
    <row r="37" spans="2:7" x14ac:dyDescent="0.2">
      <c r="B37" s="556" t="s">
        <v>753</v>
      </c>
      <c r="C37" s="554">
        <f>SUM(C35:C36)</f>
        <v>106</v>
      </c>
      <c r="D37" s="601">
        <f>C37/(C37+E37)</f>
        <v>0.9464285714285714</v>
      </c>
      <c r="E37" s="554">
        <f>SUM(E35:E36)</f>
        <v>6</v>
      </c>
      <c r="F37" s="601">
        <f>E37/(C37+E37)</f>
        <v>5.3571428571428568E-2</v>
      </c>
      <c r="G37" s="554">
        <f t="shared" si="0"/>
        <v>112</v>
      </c>
    </row>
    <row r="39" spans="2:7" x14ac:dyDescent="0.2">
      <c r="B39" s="554"/>
      <c r="C39" s="709" t="s">
        <v>750</v>
      </c>
      <c r="D39" s="709"/>
      <c r="E39" s="709"/>
      <c r="F39" s="709"/>
      <c r="G39" s="709"/>
    </row>
    <row r="40" spans="2:7" x14ac:dyDescent="0.2">
      <c r="B40" s="556" t="s">
        <v>757</v>
      </c>
      <c r="C40" s="708" t="s">
        <v>754</v>
      </c>
      <c r="D40" s="708"/>
      <c r="E40" s="708" t="s">
        <v>755</v>
      </c>
      <c r="F40" s="708"/>
      <c r="G40" s="556" t="s">
        <v>753</v>
      </c>
    </row>
    <row r="41" spans="2:7" ht="15" x14ac:dyDescent="0.25">
      <c r="B41" s="604" t="s">
        <v>751</v>
      </c>
      <c r="C41" s="554">
        <v>52</v>
      </c>
      <c r="D41" s="601">
        <f>C41/G41</f>
        <v>0.82539682539682535</v>
      </c>
      <c r="E41" s="554">
        <v>11</v>
      </c>
      <c r="F41" s="605">
        <f>E41/G41</f>
        <v>0.17460317460317459</v>
      </c>
      <c r="G41" s="554">
        <f>C41+E41</f>
        <v>63</v>
      </c>
    </row>
    <row r="42" spans="2:7" x14ac:dyDescent="0.2">
      <c r="B42" s="556" t="s">
        <v>752</v>
      </c>
      <c r="C42" s="554">
        <v>132</v>
      </c>
      <c r="D42" s="601">
        <f>C42/G42</f>
        <v>0.8741721854304636</v>
      </c>
      <c r="E42" s="554">
        <v>19</v>
      </c>
      <c r="F42" s="601">
        <f>E42/G42</f>
        <v>0.12582781456953643</v>
      </c>
      <c r="G42" s="554">
        <f t="shared" ref="G42:G43" si="1">C42+E42</f>
        <v>151</v>
      </c>
    </row>
    <row r="43" spans="2:7" x14ac:dyDescent="0.2">
      <c r="B43" s="556" t="s">
        <v>753</v>
      </c>
      <c r="C43" s="554">
        <f>SUM(C41:C42)</f>
        <v>184</v>
      </c>
      <c r="D43" s="601">
        <f>C43/(C43+E43)</f>
        <v>0.85981308411214952</v>
      </c>
      <c r="E43" s="554">
        <f>SUM(E41:E42)</f>
        <v>30</v>
      </c>
      <c r="F43" s="601">
        <f>E43/(C43+E43)</f>
        <v>0.14018691588785046</v>
      </c>
      <c r="G43" s="554">
        <f t="shared" si="1"/>
        <v>214</v>
      </c>
    </row>
    <row r="45" spans="2:7" x14ac:dyDescent="0.2">
      <c r="B45" s="554"/>
      <c r="C45" s="709" t="s">
        <v>758</v>
      </c>
      <c r="D45" s="709"/>
      <c r="E45" s="709"/>
      <c r="F45" s="709"/>
      <c r="G45" s="709"/>
    </row>
    <row r="46" spans="2:7" x14ac:dyDescent="0.2">
      <c r="B46" s="556" t="s">
        <v>757</v>
      </c>
      <c r="C46" s="708" t="s">
        <v>754</v>
      </c>
      <c r="D46" s="708"/>
      <c r="E46" s="708" t="s">
        <v>755</v>
      </c>
      <c r="F46" s="708"/>
      <c r="G46" s="556" t="s">
        <v>753</v>
      </c>
    </row>
    <row r="47" spans="2:7" x14ac:dyDescent="0.2">
      <c r="B47" s="556" t="s">
        <v>751</v>
      </c>
      <c r="C47" s="554">
        <f>C35+C41</f>
        <v>149</v>
      </c>
      <c r="D47" s="601">
        <f>C47/G47</f>
        <v>0.89759036144578308</v>
      </c>
      <c r="E47" s="554">
        <f>E35+E41</f>
        <v>17</v>
      </c>
      <c r="F47" s="601">
        <f>E47/G47</f>
        <v>0.10240963855421686</v>
      </c>
      <c r="G47" s="554">
        <f>C47+E47</f>
        <v>166</v>
      </c>
    </row>
    <row r="48" spans="2:7" ht="15" x14ac:dyDescent="0.25">
      <c r="B48" s="603" t="s">
        <v>752</v>
      </c>
      <c r="C48" s="554">
        <f>C36+C42</f>
        <v>141</v>
      </c>
      <c r="D48" s="601">
        <f>C48/G48</f>
        <v>0.88124999999999998</v>
      </c>
      <c r="E48" s="554">
        <f>E36+E42</f>
        <v>19</v>
      </c>
      <c r="F48" s="602">
        <f>E48/G48</f>
        <v>0.11874999999999999</v>
      </c>
      <c r="G48" s="554">
        <f t="shared" ref="G48:G49" si="2">C48+E48</f>
        <v>160</v>
      </c>
    </row>
    <row r="49" spans="2:7" x14ac:dyDescent="0.2">
      <c r="B49" s="556" t="s">
        <v>753</v>
      </c>
      <c r="C49" s="554">
        <f>SUM(C47:C48)</f>
        <v>290</v>
      </c>
      <c r="D49" s="601">
        <f>C49/(C49+E49)</f>
        <v>0.88957055214723924</v>
      </c>
      <c r="E49" s="554">
        <f>SUM(E47:E48)</f>
        <v>36</v>
      </c>
      <c r="F49" s="601">
        <f>E49/(C49+E49)</f>
        <v>0.11042944785276074</v>
      </c>
      <c r="G49" s="554">
        <f t="shared" si="2"/>
        <v>326</v>
      </c>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1"/>
  <dimension ref="A1:F42"/>
  <sheetViews>
    <sheetView view="pageLayout" zoomScaleNormal="100" workbookViewId="0">
      <selection activeCell="F11" sqref="F11"/>
    </sheetView>
  </sheetViews>
  <sheetFormatPr baseColWidth="10" defaultColWidth="11" defaultRowHeight="14.25" x14ac:dyDescent="0.2"/>
  <cols>
    <col min="1" max="1" width="7.375" style="143" customWidth="1"/>
    <col min="2" max="2" width="5.375" style="143" customWidth="1"/>
    <col min="3" max="3" width="9.5" style="143" customWidth="1"/>
    <col min="4" max="4" width="4.25" style="143" customWidth="1"/>
    <col min="5" max="5" width="11" style="143"/>
    <col min="6" max="6" width="42.875" style="143" customWidth="1"/>
    <col min="7" max="16384" width="11" style="143"/>
  </cols>
  <sheetData>
    <row r="1" spans="1:6" ht="18" x14ac:dyDescent="0.2">
      <c r="A1" s="717" t="s">
        <v>588</v>
      </c>
      <c r="B1" s="717"/>
      <c r="C1" s="717"/>
      <c r="D1" s="717"/>
      <c r="E1" s="717"/>
      <c r="F1" s="717"/>
    </row>
    <row r="2" spans="1:6" ht="18" x14ac:dyDescent="0.2">
      <c r="A2" s="718" t="s">
        <v>815</v>
      </c>
      <c r="B2" s="718"/>
      <c r="C2" s="718"/>
      <c r="D2" s="718"/>
      <c r="E2" s="718"/>
      <c r="F2" s="718"/>
    </row>
    <row r="3" spans="1:6" ht="18" x14ac:dyDescent="0.25">
      <c r="B3" s="547"/>
      <c r="C3" s="547"/>
      <c r="D3" s="547"/>
      <c r="E3" s="548"/>
      <c r="F3" s="548"/>
    </row>
    <row r="4" spans="1:6" x14ac:dyDescent="0.2">
      <c r="A4" s="716" t="s">
        <v>593</v>
      </c>
      <c r="B4" s="716"/>
      <c r="C4" s="716"/>
      <c r="D4" s="716"/>
      <c r="E4" s="716"/>
      <c r="F4" s="716"/>
    </row>
    <row r="5" spans="1:6" x14ac:dyDescent="0.2">
      <c r="A5" s="719" t="s">
        <v>816</v>
      </c>
      <c r="B5" s="719"/>
      <c r="C5" s="719"/>
      <c r="D5" s="719"/>
      <c r="E5" s="719"/>
      <c r="F5" s="719"/>
    </row>
    <row r="6" spans="1:6" x14ac:dyDescent="0.2">
      <c r="A6" s="549"/>
      <c r="B6" s="549"/>
      <c r="C6" s="549"/>
      <c r="D6" s="549"/>
      <c r="E6" s="549"/>
      <c r="F6" s="549"/>
    </row>
    <row r="7" spans="1:6" x14ac:dyDescent="0.2">
      <c r="A7" s="549"/>
      <c r="B7" s="724" t="s">
        <v>418</v>
      </c>
      <c r="C7" s="724"/>
      <c r="D7" s="724"/>
      <c r="E7" s="724"/>
      <c r="F7" s="551" t="s">
        <v>421</v>
      </c>
    </row>
    <row r="8" spans="1:6" ht="28.5" customHeight="1" x14ac:dyDescent="0.2">
      <c r="A8" s="585"/>
      <c r="B8" s="585"/>
      <c r="C8" s="720" t="s">
        <v>724</v>
      </c>
      <c r="D8" s="720"/>
      <c r="E8" s="720"/>
      <c r="F8" s="720"/>
    </row>
    <row r="9" spans="1:6" x14ac:dyDescent="0.2">
      <c r="A9" s="549"/>
      <c r="B9" s="724" t="s">
        <v>419</v>
      </c>
      <c r="C9" s="724"/>
      <c r="D9" s="724"/>
      <c r="E9" s="724"/>
      <c r="F9" s="551" t="s">
        <v>422</v>
      </c>
    </row>
    <row r="10" spans="1:6" ht="30" customHeight="1" x14ac:dyDescent="0.2">
      <c r="A10" s="585"/>
      <c r="B10" s="585"/>
      <c r="C10" s="720" t="s">
        <v>728</v>
      </c>
      <c r="D10" s="720"/>
      <c r="E10" s="720"/>
      <c r="F10" s="720"/>
    </row>
    <row r="11" spans="1:6" x14ac:dyDescent="0.2">
      <c r="A11" s="549"/>
      <c r="B11" s="724" t="s">
        <v>420</v>
      </c>
      <c r="C11" s="724"/>
      <c r="D11" s="724"/>
      <c r="E11" s="724"/>
      <c r="F11" s="551" t="s">
        <v>423</v>
      </c>
    </row>
    <row r="12" spans="1:6" ht="29.25" customHeight="1" x14ac:dyDescent="0.2">
      <c r="A12" s="585"/>
      <c r="B12" s="585"/>
      <c r="C12" s="720" t="s">
        <v>729</v>
      </c>
      <c r="D12" s="720"/>
      <c r="E12" s="720"/>
      <c r="F12" s="720"/>
    </row>
    <row r="13" spans="1:6" x14ac:dyDescent="0.2">
      <c r="A13" s="549"/>
      <c r="B13" s="724" t="s">
        <v>417</v>
      </c>
      <c r="C13" s="724"/>
      <c r="D13" s="724"/>
      <c r="E13" s="724"/>
      <c r="F13" s="552" t="s">
        <v>424</v>
      </c>
    </row>
    <row r="14" spans="1:6" ht="30" customHeight="1" x14ac:dyDescent="0.2">
      <c r="A14" s="549"/>
      <c r="B14" s="549"/>
      <c r="C14" s="720" t="s">
        <v>725</v>
      </c>
      <c r="D14" s="720"/>
      <c r="E14" s="720"/>
      <c r="F14" s="720"/>
    </row>
    <row r="15" spans="1:6" ht="15" x14ac:dyDescent="0.2">
      <c r="A15" s="722" t="s">
        <v>589</v>
      </c>
      <c r="B15" s="722"/>
      <c r="C15" s="549"/>
      <c r="D15" s="549"/>
      <c r="F15" s="552"/>
    </row>
    <row r="16" spans="1:6" ht="15" x14ac:dyDescent="0.25">
      <c r="A16" s="723" t="s">
        <v>590</v>
      </c>
      <c r="B16" s="723"/>
    </row>
    <row r="18" spans="1:6" ht="15" x14ac:dyDescent="0.25">
      <c r="A18" s="553">
        <v>2016</v>
      </c>
      <c r="B18" s="559">
        <v>1</v>
      </c>
      <c r="C18" s="554" t="e">
        <v>#N/A</v>
      </c>
      <c r="D18"/>
      <c r="E18" s="557" t="e">
        <f>AVERAGE(C18:C37)</f>
        <v>#N/A</v>
      </c>
      <c r="F18" s="561" t="str">
        <f ca="1">_xlfn.FORMULATEXT(E18)</f>
        <v>=MITTELWERT(C18:C37)</v>
      </c>
    </row>
    <row r="19" spans="1:6" ht="15" x14ac:dyDescent="0.25">
      <c r="A19" s="553">
        <v>2016</v>
      </c>
      <c r="B19" s="559">
        <v>2</v>
      </c>
      <c r="C19" s="588">
        <v>10</v>
      </c>
      <c r="D19"/>
      <c r="E19" s="590">
        <f>AVERAGEA(C19:C24)</f>
        <v>16.833333333333332</v>
      </c>
      <c r="F19" s="589" t="str">
        <f ca="1">_xlfn.FORMULATEXT(E19)</f>
        <v>=MITTELWERTA(C19:C24)</v>
      </c>
    </row>
    <row r="20" spans="1:6" ht="15" x14ac:dyDescent="0.25">
      <c r="A20" s="553">
        <v>2016</v>
      </c>
      <c r="B20" s="559">
        <v>3</v>
      </c>
      <c r="C20" s="588">
        <v>20</v>
      </c>
      <c r="D20"/>
      <c r="E20" s="590">
        <f>AVERAGE(C19:C24)</f>
        <v>20</v>
      </c>
      <c r="F20" s="589" t="str">
        <f ca="1">_xlfn.FORMULATEXT(E20)</f>
        <v>=MITTELWERT(C19:C24)</v>
      </c>
    </row>
    <row r="21" spans="1:6" s="156" customFormat="1" x14ac:dyDescent="0.2">
      <c r="A21" s="555">
        <v>2016</v>
      </c>
      <c r="B21" s="560">
        <v>4</v>
      </c>
      <c r="C21" s="591" t="b">
        <v>1</v>
      </c>
      <c r="D21" s="592" t="s">
        <v>726</v>
      </c>
      <c r="E21" s="593" t="s">
        <v>730</v>
      </c>
    </row>
    <row r="22" spans="1:6" x14ac:dyDescent="0.2">
      <c r="A22" s="553">
        <v>2016</v>
      </c>
      <c r="B22" s="559">
        <v>5</v>
      </c>
      <c r="C22" s="588">
        <v>40</v>
      </c>
      <c r="D22"/>
    </row>
    <row r="23" spans="1:6" x14ac:dyDescent="0.2">
      <c r="A23" s="553">
        <v>2016</v>
      </c>
      <c r="B23" s="559">
        <v>6</v>
      </c>
      <c r="C23" s="588">
        <v>30</v>
      </c>
      <c r="D23"/>
    </row>
    <row r="24" spans="1:6" ht="15" x14ac:dyDescent="0.25">
      <c r="A24" s="553">
        <v>2016</v>
      </c>
      <c r="B24" s="559">
        <v>7</v>
      </c>
      <c r="C24" s="588">
        <v>0</v>
      </c>
      <c r="D24"/>
      <c r="E24" s="557">
        <f>AVERAGEIF(C18:C37,"&gt;0")</f>
        <v>24.4</v>
      </c>
      <c r="F24" s="561" t="str">
        <f ca="1">_xlfn.FORMULATEXT(E24)</f>
        <v>=MITTELWERTWENN(C18:C37;"&gt;0")</v>
      </c>
    </row>
    <row r="25" spans="1:6" ht="25.5" x14ac:dyDescent="0.2">
      <c r="A25" s="553">
        <v>2016</v>
      </c>
      <c r="B25" s="559">
        <v>8</v>
      </c>
      <c r="C25" s="554" t="e">
        <v>#N/A</v>
      </c>
      <c r="D25"/>
      <c r="E25" s="558">
        <f>AVERAGEIFS(C18:C37,A18:A37,"=2016",B18:B37,"&gt;6",C18:C37,"&gt;0")</f>
        <v>29</v>
      </c>
      <c r="F25" s="550" t="str">
        <f ca="1">_xlfn.FORMULATEXT(E25)</f>
        <v>=MITTELWERTWENNS(C18:C37;A18:A37;"=2016";B18:B37;"&gt;6";C18:C37;"&gt;0")</v>
      </c>
    </row>
    <row r="26" spans="1:6" x14ac:dyDescent="0.2">
      <c r="A26" s="553">
        <v>2016</v>
      </c>
      <c r="B26" s="559">
        <v>9</v>
      </c>
      <c r="C26" s="554">
        <v>30</v>
      </c>
      <c r="D26"/>
    </row>
    <row r="27" spans="1:6" x14ac:dyDescent="0.2">
      <c r="A27" s="553">
        <v>2016</v>
      </c>
      <c r="B27" s="559">
        <v>10</v>
      </c>
      <c r="C27" s="554">
        <v>21</v>
      </c>
      <c r="D27"/>
    </row>
    <row r="28" spans="1:6" x14ac:dyDescent="0.2">
      <c r="A28" s="553">
        <v>2016</v>
      </c>
      <c r="B28" s="559">
        <v>11</v>
      </c>
      <c r="C28" s="554">
        <v>36</v>
      </c>
      <c r="D28"/>
    </row>
    <row r="29" spans="1:6" x14ac:dyDescent="0.2">
      <c r="A29" s="553">
        <v>2016</v>
      </c>
      <c r="B29" s="559">
        <v>12</v>
      </c>
      <c r="C29" s="556" t="s">
        <v>727</v>
      </c>
      <c r="D29"/>
    </row>
    <row r="30" spans="1:6" ht="15" x14ac:dyDescent="0.25">
      <c r="A30" s="553">
        <v>2017</v>
      </c>
      <c r="B30" s="559">
        <v>1</v>
      </c>
      <c r="C30" s="588">
        <v>5</v>
      </c>
      <c r="D30"/>
      <c r="E30" s="590">
        <f>AVERAGE(C30:C37)</f>
        <v>22.375</v>
      </c>
      <c r="F30" s="589" t="str">
        <f ca="1">_xlfn.FORMULATEXT(E30)</f>
        <v>=MITTELWERT(C30:C37)</v>
      </c>
    </row>
    <row r="31" spans="1:6" ht="15" x14ac:dyDescent="0.25">
      <c r="A31" s="553">
        <v>2017</v>
      </c>
      <c r="B31" s="559">
        <v>2</v>
      </c>
      <c r="C31" s="588">
        <v>15</v>
      </c>
      <c r="D31"/>
      <c r="E31" s="590">
        <f>AVERAGE(C31:C36)</f>
        <v>22</v>
      </c>
      <c r="F31" s="589" t="str">
        <f ca="1">_xlfn.FORMULATEXT(E31)</f>
        <v>=MITTELWERT(C31:C36)</v>
      </c>
    </row>
    <row r="32" spans="1:6" ht="15" x14ac:dyDescent="0.25">
      <c r="A32" s="553">
        <v>2017</v>
      </c>
      <c r="B32" s="559">
        <v>3</v>
      </c>
      <c r="C32" s="588">
        <v>27</v>
      </c>
      <c r="D32"/>
      <c r="E32" s="590">
        <f>TRIMMEAN(C30:C37,0.25)</f>
        <v>22</v>
      </c>
      <c r="F32" s="589" t="str">
        <f ca="1">_xlfn.FORMULATEXT(E32)</f>
        <v>=GESTUTZTMITTEL(C30:C37;0,25)</v>
      </c>
    </row>
    <row r="33" spans="1:6" x14ac:dyDescent="0.2">
      <c r="A33" s="553">
        <v>2017</v>
      </c>
      <c r="B33" s="559">
        <v>4</v>
      </c>
      <c r="C33" s="588">
        <v>20</v>
      </c>
      <c r="D33"/>
    </row>
    <row r="34" spans="1:6" x14ac:dyDescent="0.2">
      <c r="A34" s="553">
        <v>2017</v>
      </c>
      <c r="B34" s="559">
        <v>5</v>
      </c>
      <c r="C34" s="588">
        <v>32</v>
      </c>
      <c r="D34"/>
    </row>
    <row r="35" spans="1:6" x14ac:dyDescent="0.2">
      <c r="A35" s="553">
        <v>2017</v>
      </c>
      <c r="B35" s="559">
        <v>6</v>
      </c>
      <c r="C35" s="588">
        <v>26</v>
      </c>
      <c r="D35"/>
    </row>
    <row r="36" spans="1:6" x14ac:dyDescent="0.2">
      <c r="A36" s="553">
        <v>2017</v>
      </c>
      <c r="B36" s="559">
        <v>7</v>
      </c>
      <c r="C36" s="588">
        <v>12</v>
      </c>
      <c r="D36"/>
    </row>
    <row r="37" spans="1:6" x14ac:dyDescent="0.2">
      <c r="A37" s="553">
        <v>2017</v>
      </c>
      <c r="B37" s="559">
        <v>8</v>
      </c>
      <c r="C37" s="588">
        <v>42</v>
      </c>
      <c r="D37"/>
    </row>
    <row r="39" spans="1:6" ht="30.75" customHeight="1" x14ac:dyDescent="0.2">
      <c r="A39" s="720" t="s">
        <v>591</v>
      </c>
      <c r="B39" s="720"/>
      <c r="C39" s="720"/>
      <c r="D39" s="720"/>
      <c r="E39" s="720"/>
      <c r="F39" s="720"/>
    </row>
    <row r="41" spans="1:6" x14ac:dyDescent="0.2">
      <c r="A41" s="721" t="s">
        <v>592</v>
      </c>
      <c r="B41" s="721"/>
      <c r="C41" s="721"/>
      <c r="D41" s="721"/>
      <c r="E41" s="721"/>
      <c r="F41" s="721"/>
    </row>
    <row r="42" spans="1:6" x14ac:dyDescent="0.2">
      <c r="A42" s="721"/>
      <c r="B42" s="721"/>
      <c r="C42" s="721"/>
      <c r="D42" s="721"/>
      <c r="E42" s="721"/>
      <c r="F42" s="721"/>
    </row>
  </sheetData>
  <mergeCells count="16">
    <mergeCell ref="A41:F42"/>
    <mergeCell ref="A15:B15"/>
    <mergeCell ref="A16:B16"/>
    <mergeCell ref="B7:E7"/>
    <mergeCell ref="B9:E9"/>
    <mergeCell ref="B11:E11"/>
    <mergeCell ref="B13:E13"/>
    <mergeCell ref="A4:F4"/>
    <mergeCell ref="A1:F1"/>
    <mergeCell ref="A2:F2"/>
    <mergeCell ref="A5:F5"/>
    <mergeCell ref="A39:F39"/>
    <mergeCell ref="C8:F8"/>
    <mergeCell ref="C10:F10"/>
    <mergeCell ref="C12:F12"/>
    <mergeCell ref="C14:F14"/>
  </mergeCells>
  <pageMargins left="0.7" right="0.7" top="0.78740157499999996" bottom="0.78740157499999996" header="0.3" footer="0.3"/>
  <pageSetup paperSize="9" orientation="portrait" r:id="rId1"/>
  <headerFooter>
    <oddHeader>&amp;LStatistics with Excel&amp;Rwww.andreasstern.de</oddHeader>
    <oddFooter>&amp;L&amp;F&amp;Rpage &amp;P of &amp;N</oddFooter>
  </headerFooter>
  <ignoredErrors>
    <ignoredError sqref="E31" formulaRange="1"/>
    <ignoredError sqref="E18"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1"/>
  <dimension ref="A1:P38"/>
  <sheetViews>
    <sheetView zoomScaleNormal="100" workbookViewId="0">
      <selection sqref="A1:C1"/>
    </sheetView>
  </sheetViews>
  <sheetFormatPr baseColWidth="10" defaultColWidth="11" defaultRowHeight="14.25" x14ac:dyDescent="0.2"/>
  <cols>
    <col min="2" max="3" width="15.75" customWidth="1"/>
    <col min="4" max="5" width="17.5" customWidth="1"/>
    <col min="6" max="11" width="15.75" customWidth="1"/>
    <col min="12" max="12" width="11.375" customWidth="1"/>
  </cols>
  <sheetData>
    <row r="1" spans="1:16" ht="18" x14ac:dyDescent="0.25">
      <c r="A1" s="699" t="s">
        <v>270</v>
      </c>
      <c r="B1" s="699"/>
      <c r="C1" s="699"/>
    </row>
    <row r="2" spans="1:16" ht="18" x14ac:dyDescent="0.25">
      <c r="A2" s="700" t="s">
        <v>840</v>
      </c>
      <c r="B2" s="700"/>
      <c r="C2" s="700"/>
    </row>
    <row r="3" spans="1:16" ht="15" x14ac:dyDescent="0.25">
      <c r="M3" s="107" t="s">
        <v>276</v>
      </c>
    </row>
    <row r="4" spans="1:16" ht="15" x14ac:dyDescent="0.2">
      <c r="A4" s="263" t="s">
        <v>31</v>
      </c>
      <c r="B4" s="263" t="s">
        <v>36</v>
      </c>
      <c r="C4" s="163" t="s">
        <v>272</v>
      </c>
      <c r="D4" s="263" t="s">
        <v>41</v>
      </c>
      <c r="E4" s="263" t="s">
        <v>40</v>
      </c>
      <c r="G4" s="328" t="s">
        <v>220</v>
      </c>
      <c r="M4" s="422"/>
      <c r="N4" s="422"/>
      <c r="O4" s="422"/>
      <c r="P4" s="422"/>
    </row>
    <row r="5" spans="1:16" s="17" customFormat="1" ht="30.75" thickBot="1" x14ac:dyDescent="0.3">
      <c r="A5" s="211" t="s">
        <v>5</v>
      </c>
      <c r="B5" s="211" t="s">
        <v>146</v>
      </c>
      <c r="C5" s="211" t="s">
        <v>273</v>
      </c>
      <c r="D5" s="211" t="s">
        <v>841</v>
      </c>
      <c r="E5" s="211" t="s">
        <v>842</v>
      </c>
      <c r="F5" s="20"/>
      <c r="G5" s="327" t="s">
        <v>846</v>
      </c>
      <c r="H5" s="20"/>
      <c r="I5" s="20"/>
      <c r="M5" s="429"/>
      <c r="N5" s="429"/>
      <c r="O5" s="429"/>
      <c r="P5" s="429"/>
    </row>
    <row r="6" spans="1:16" x14ac:dyDescent="0.2">
      <c r="A6">
        <v>2002</v>
      </c>
      <c r="B6" s="21">
        <v>1342565</v>
      </c>
      <c r="C6" s="22"/>
      <c r="D6" s="310"/>
      <c r="E6" s="312"/>
      <c r="F6" s="421"/>
      <c r="G6" s="21"/>
      <c r="H6" s="21"/>
      <c r="I6" s="21"/>
      <c r="M6" s="422"/>
      <c r="N6" s="422"/>
      <c r="O6" s="422"/>
      <c r="P6" s="422"/>
    </row>
    <row r="7" spans="1:16" x14ac:dyDescent="0.2">
      <c r="A7">
        <v>2003</v>
      </c>
      <c r="B7" s="21">
        <v>1443949.75</v>
      </c>
      <c r="C7" s="23">
        <f>B7/B6</f>
        <v>1.0755157105987421</v>
      </c>
      <c r="D7" s="311"/>
      <c r="E7" s="313"/>
      <c r="F7" s="421"/>
      <c r="G7" s="324">
        <f>(B7-B6)/B6</f>
        <v>7.5515710598741959E-2</v>
      </c>
      <c r="H7" s="21"/>
      <c r="I7" s="21"/>
      <c r="M7" s="422"/>
      <c r="N7" s="422"/>
      <c r="O7" s="422"/>
      <c r="P7" s="422"/>
    </row>
    <row r="8" spans="1:16" x14ac:dyDescent="0.2">
      <c r="A8">
        <v>2004</v>
      </c>
      <c r="B8" s="21">
        <v>1512357.28</v>
      </c>
      <c r="C8" s="23">
        <f t="shared" ref="C8:C16" si="0">B8/B7</f>
        <v>1.0473752843545976</v>
      </c>
      <c r="D8" s="311"/>
      <c r="E8" s="313"/>
      <c r="F8" s="421"/>
      <c r="G8" s="324">
        <f t="shared" ref="G8:G16" si="1">(B8-B7)/B7</f>
        <v>4.7375284354597542E-2</v>
      </c>
      <c r="H8" s="21"/>
      <c r="I8" s="21"/>
      <c r="M8" s="422"/>
      <c r="N8" s="422"/>
      <c r="O8" s="422"/>
      <c r="P8" s="422"/>
    </row>
    <row r="9" spans="1:16" x14ac:dyDescent="0.2">
      <c r="A9">
        <v>2005</v>
      </c>
      <c r="B9" s="21">
        <v>1485633</v>
      </c>
      <c r="C9" s="23">
        <f t="shared" si="0"/>
        <v>0.9823293871405836</v>
      </c>
      <c r="D9" s="311"/>
      <c r="E9" s="313"/>
      <c r="F9" s="421"/>
      <c r="G9" s="324">
        <f t="shared" si="1"/>
        <v>-1.7670612859416412E-2</v>
      </c>
      <c r="H9" s="21"/>
      <c r="I9" s="21"/>
      <c r="M9" s="422"/>
      <c r="N9" s="422"/>
      <c r="O9" s="422"/>
      <c r="P9" s="422"/>
    </row>
    <row r="10" spans="1:16" x14ac:dyDescent="0.2">
      <c r="A10">
        <v>2006</v>
      </c>
      <c r="B10" s="21">
        <v>1764726.84</v>
      </c>
      <c r="C10" s="23">
        <f t="shared" si="0"/>
        <v>1.1878619012905611</v>
      </c>
      <c r="D10" s="311"/>
      <c r="E10" s="313"/>
      <c r="F10" s="421"/>
      <c r="G10" s="324">
        <f t="shared" si="1"/>
        <v>0.18786190129056105</v>
      </c>
      <c r="H10" s="21"/>
      <c r="I10" s="21"/>
      <c r="M10" s="422"/>
      <c r="N10" s="422"/>
      <c r="O10" s="422"/>
      <c r="P10" s="422"/>
    </row>
    <row r="11" spans="1:16" x14ac:dyDescent="0.2">
      <c r="A11">
        <v>2007</v>
      </c>
      <c r="B11" s="21">
        <v>1713456</v>
      </c>
      <c r="C11" s="23">
        <f t="shared" si="0"/>
        <v>0.97094686903498328</v>
      </c>
      <c r="D11" s="311"/>
      <c r="E11" s="313"/>
      <c r="F11" s="421"/>
      <c r="G11" s="324">
        <f t="shared" si="1"/>
        <v>-2.9053130965016705E-2</v>
      </c>
      <c r="H11" s="21"/>
      <c r="I11" s="21"/>
      <c r="M11" s="422"/>
      <c r="N11" s="422"/>
      <c r="O11" s="422"/>
      <c r="P11" s="422"/>
    </row>
    <row r="12" spans="1:16" x14ac:dyDescent="0.2">
      <c r="A12">
        <v>2008</v>
      </c>
      <c r="B12" s="21">
        <v>1960611.52</v>
      </c>
      <c r="C12" s="23">
        <f t="shared" si="0"/>
        <v>1.1442438673651381</v>
      </c>
      <c r="D12" s="311"/>
      <c r="E12" s="313"/>
      <c r="F12" s="421"/>
      <c r="G12" s="324">
        <f t="shared" si="1"/>
        <v>0.14424386736513808</v>
      </c>
      <c r="H12" s="21"/>
      <c r="I12" s="21"/>
      <c r="M12" s="422"/>
      <c r="N12" s="422"/>
      <c r="O12" s="422"/>
      <c r="P12" s="422"/>
    </row>
    <row r="13" spans="1:16" x14ac:dyDescent="0.2">
      <c r="A13">
        <v>2009</v>
      </c>
      <c r="B13" s="21">
        <v>2333127.71</v>
      </c>
      <c r="C13" s="23">
        <f t="shared" si="0"/>
        <v>1.1900000006120539</v>
      </c>
      <c r="D13" s="311"/>
      <c r="E13" s="313"/>
      <c r="F13" s="421"/>
      <c r="G13" s="324">
        <f t="shared" si="1"/>
        <v>0.19000000061205391</v>
      </c>
      <c r="H13" s="21"/>
      <c r="I13" s="21"/>
      <c r="M13" s="422"/>
      <c r="N13" s="422"/>
      <c r="O13" s="422"/>
      <c r="P13" s="422"/>
    </row>
    <row r="14" spans="1:16" x14ac:dyDescent="0.2">
      <c r="A14">
        <v>2010</v>
      </c>
      <c r="B14" s="21">
        <v>2636434.31</v>
      </c>
      <c r="C14" s="23">
        <f t="shared" si="0"/>
        <v>1.1299999990141989</v>
      </c>
      <c r="D14" s="311"/>
      <c r="E14" s="313"/>
      <c r="F14" s="421"/>
      <c r="G14" s="324">
        <f t="shared" si="1"/>
        <v>0.1299999990141989</v>
      </c>
      <c r="H14" s="21"/>
      <c r="I14" s="21"/>
      <c r="M14" s="422"/>
      <c r="N14" s="422"/>
      <c r="O14" s="422"/>
      <c r="P14" s="422"/>
    </row>
    <row r="15" spans="1:16" ht="15" thickBot="1" x14ac:dyDescent="0.25">
      <c r="A15">
        <v>2011</v>
      </c>
      <c r="B15" s="21">
        <v>2465998</v>
      </c>
      <c r="C15" s="23">
        <f t="shared" si="0"/>
        <v>0.93535347747769215</v>
      </c>
      <c r="D15" s="311"/>
      <c r="E15" s="313"/>
      <c r="F15" s="421"/>
      <c r="G15" s="324">
        <f t="shared" si="1"/>
        <v>-6.4646522522307806E-2</v>
      </c>
      <c r="H15" s="21"/>
      <c r="I15" s="21"/>
      <c r="M15" s="422"/>
      <c r="N15" s="422"/>
      <c r="O15" s="422"/>
      <c r="P15" s="422"/>
    </row>
    <row r="16" spans="1:16" ht="15" thickBot="1" x14ac:dyDescent="0.25">
      <c r="A16">
        <v>2012</v>
      </c>
      <c r="B16" s="321">
        <v>2975427.31</v>
      </c>
      <c r="C16" s="23">
        <f t="shared" si="0"/>
        <v>1.2065813962541738</v>
      </c>
      <c r="D16" s="323"/>
      <c r="E16" s="322"/>
      <c r="F16" s="421"/>
      <c r="G16" s="324">
        <f t="shared" si="1"/>
        <v>0.20658139625417379</v>
      </c>
      <c r="H16" s="21"/>
      <c r="I16" s="21"/>
      <c r="M16" s="422"/>
      <c r="N16" s="422"/>
      <c r="O16" s="422"/>
      <c r="P16" s="422"/>
    </row>
    <row r="17" spans="1:16" x14ac:dyDescent="0.2">
      <c r="C17" s="318" t="s">
        <v>271</v>
      </c>
      <c r="D17" s="319"/>
      <c r="E17" s="319"/>
      <c r="M17" s="422"/>
      <c r="N17" s="422"/>
      <c r="O17" s="422"/>
      <c r="P17" s="422"/>
    </row>
    <row r="18" spans="1:16" x14ac:dyDescent="0.2">
      <c r="M18" s="422"/>
      <c r="N18" s="422"/>
      <c r="O18" s="422"/>
      <c r="P18" s="422"/>
    </row>
    <row r="19" spans="1:16" ht="31.5" customHeight="1" x14ac:dyDescent="0.25">
      <c r="D19" s="316" t="s">
        <v>844</v>
      </c>
      <c r="E19" s="317" t="s">
        <v>845</v>
      </c>
      <c r="G19" s="139" t="s">
        <v>732</v>
      </c>
      <c r="H19" s="320"/>
      <c r="M19" s="422"/>
      <c r="N19" s="422"/>
      <c r="O19" s="422"/>
      <c r="P19" s="422"/>
    </row>
    <row r="20" spans="1:16" ht="13.9" customHeight="1" x14ac:dyDescent="0.25">
      <c r="D20" s="314"/>
      <c r="E20" s="315"/>
      <c r="G20" s="326" t="e">
        <f>GEOMEAN(G7:G16)</f>
        <v>#NUM!</v>
      </c>
      <c r="H20" s="726" t="s">
        <v>731</v>
      </c>
      <c r="I20" s="726"/>
      <c r="J20" s="726"/>
      <c r="K20" s="726"/>
      <c r="L20" s="726"/>
      <c r="M20" s="422"/>
      <c r="N20" s="422"/>
      <c r="O20" s="422"/>
      <c r="P20" s="422"/>
    </row>
    <row r="21" spans="1:16" ht="13.9" customHeight="1" x14ac:dyDescent="0.2">
      <c r="G21" s="325"/>
      <c r="H21" s="727" t="s">
        <v>847</v>
      </c>
      <c r="I21" s="727"/>
      <c r="J21" s="727"/>
      <c r="K21" s="727"/>
      <c r="L21" s="727"/>
      <c r="M21" s="422"/>
      <c r="N21" s="422"/>
      <c r="O21" s="422"/>
      <c r="P21" s="422"/>
    </row>
    <row r="22" spans="1:16" ht="13.9" customHeight="1" x14ac:dyDescent="0.2">
      <c r="G22" s="320"/>
      <c r="H22" s="320"/>
      <c r="M22" s="422"/>
      <c r="N22" s="422"/>
      <c r="O22" s="422"/>
      <c r="P22" s="422"/>
    </row>
    <row r="23" spans="1:16" ht="13.9" customHeight="1" x14ac:dyDescent="0.2">
      <c r="A23" s="705" t="s">
        <v>427</v>
      </c>
      <c r="B23" s="705"/>
      <c r="C23" s="705"/>
      <c r="D23" s="705"/>
      <c r="E23" s="705"/>
      <c r="F23" s="705"/>
      <c r="G23" s="320"/>
      <c r="H23" s="320"/>
    </row>
    <row r="24" spans="1:16" x14ac:dyDescent="0.2">
      <c r="A24" s="705"/>
      <c r="B24" s="705"/>
      <c r="C24" s="705"/>
      <c r="D24" s="705"/>
      <c r="E24" s="705"/>
      <c r="F24" s="705"/>
    </row>
    <row r="25" spans="1:16" x14ac:dyDescent="0.2">
      <c r="A25" s="705"/>
      <c r="B25" s="705"/>
      <c r="C25" s="705"/>
      <c r="D25" s="705"/>
      <c r="E25" s="705"/>
      <c r="F25" s="705"/>
    </row>
    <row r="26" spans="1:16" x14ac:dyDescent="0.2">
      <c r="A26" s="705"/>
      <c r="B26" s="705"/>
      <c r="C26" s="705"/>
      <c r="D26" s="705"/>
      <c r="E26" s="705"/>
      <c r="F26" s="705"/>
    </row>
    <row r="27" spans="1:16" x14ac:dyDescent="0.2">
      <c r="A27" s="705"/>
      <c r="B27" s="705"/>
      <c r="C27" s="705"/>
      <c r="D27" s="705"/>
      <c r="E27" s="705"/>
      <c r="F27" s="705"/>
    </row>
    <row r="28" spans="1:16" x14ac:dyDescent="0.2">
      <c r="A28" s="465"/>
      <c r="B28" s="465"/>
      <c r="C28" s="465"/>
      <c r="D28" s="465"/>
      <c r="E28" s="465"/>
      <c r="F28" s="465"/>
    </row>
    <row r="29" spans="1:16" x14ac:dyDescent="0.2">
      <c r="A29" s="725" t="s">
        <v>843</v>
      </c>
      <c r="B29" s="725"/>
      <c r="C29" s="725"/>
      <c r="D29" s="725"/>
      <c r="E29" s="725"/>
      <c r="F29" s="725"/>
    </row>
    <row r="30" spans="1:16" x14ac:dyDescent="0.2">
      <c r="A30" s="725"/>
      <c r="B30" s="725"/>
      <c r="C30" s="725"/>
      <c r="D30" s="725"/>
      <c r="E30" s="725"/>
      <c r="F30" s="725"/>
    </row>
    <row r="31" spans="1:16" x14ac:dyDescent="0.2">
      <c r="A31" s="725"/>
      <c r="B31" s="725"/>
      <c r="C31" s="725"/>
      <c r="D31" s="725"/>
      <c r="E31" s="725"/>
      <c r="F31" s="725"/>
    </row>
    <row r="32" spans="1:16" x14ac:dyDescent="0.2">
      <c r="A32" s="725"/>
      <c r="B32" s="725"/>
      <c r="C32" s="725"/>
      <c r="D32" s="725"/>
      <c r="E32" s="725"/>
      <c r="F32" s="725"/>
    </row>
    <row r="33" spans="1:6" x14ac:dyDescent="0.2">
      <c r="A33" s="725"/>
      <c r="B33" s="725"/>
      <c r="C33" s="725"/>
      <c r="D33" s="725"/>
      <c r="E33" s="725"/>
      <c r="F33" s="725"/>
    </row>
    <row r="35" spans="1:6" ht="15" x14ac:dyDescent="0.25">
      <c r="A35" s="107"/>
    </row>
    <row r="36" spans="1:6" ht="15" x14ac:dyDescent="0.25">
      <c r="A36" s="107"/>
    </row>
    <row r="37" spans="1:6" ht="15" x14ac:dyDescent="0.25">
      <c r="A37" s="107"/>
    </row>
    <row r="38" spans="1:6" ht="15" x14ac:dyDescent="0.25">
      <c r="A38" s="173"/>
    </row>
  </sheetData>
  <mergeCells count="6">
    <mergeCell ref="A1:C1"/>
    <mergeCell ref="A2:C2"/>
    <mergeCell ref="A23:F27"/>
    <mergeCell ref="A29:F33"/>
    <mergeCell ref="H20:L20"/>
    <mergeCell ref="H21:L21"/>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T o u r   1 "   D e s c r i p t i o n = " H i e r   s t e h t   e i n e   B e s c h r e i b u n g   f � r   d i e   T o u r . "   x m l n s = " h t t p : / / m i c r o s o f t . d a t a . v i s u a l i z a t i o n . e n g i n e . t o u r s / 1 . 0 " > < S c e n e s > < S c e n e   C u s t o m M a p G u i d = " 0 0 0 0 0 0 0 0 - 0 0 0 0 - 0 0 0 0 - 0 0 0 0 - 0 0 0 0 0 0 0 0 0 0 0 0 "   C u s t o m M a p I d = " 0 0 0 0 0 0 0 0 - 0 0 0 0 - 0 0 0 0 - 0 0 0 0 - 0 0 0 0 0 0 0 0 0 0 0 0 "   S c e n e I d = " 2 e 9 1 a 6 e 9 - a 5 a 0 - 4 0 b 4 - 9 b 9 4 - 8 3 1 b 2 2 e d a 4 b 6 " > < T r a n s i t i o n > M o v e T o < / T r a n s i t i o n > < E f f e c t > S t a t i o n < / E f f e c t > < T h e m e > B i n g R o a d < / T h e m e > < T h e m e W i t h L a b e l > f a l s e < / T h e m e W i t h L a b e l > < F l a t M o d e E n a b l e d > f a l s e < / F l a t M o d e E n a b l e d > < D u r a t i o n > 1 0 0 0 0 0 0 0 0 < / D u r a t i o n > < T r a n s i t i o n D u r a t i o n > 3 0 0 0 0 0 0 0 < / T r a n s i t i o n D u r a t i o n > < S p e e d > 0 . 5 < / S p e e d > < F r a m e > < C a m e r a > < L a t i t u d e > 3 8 . 6 1 6 1 3 3 6 4 8 4 5 6 3 5 5 < / L a t i t u d e > < L o n g i t u d e > 2 6 . 7 2 6 1 0 6 3 0 0 5 8 5 5 3 1 < / L o n g i t u d e > < R o t a t i o n > 0 < / R o t a t i o n > < P i v o t A n g l e > - 0 . 0 3 3 4 8 7 4 8 6 5 1 0 7 8 8 2 2 1 < / P i v o t A n g l e > < D i s t a n c e > 1 . 1 5 2 < / D i s t a n c e > < / C a m e r a > < I m a g e > i V B O R w 0 K G g o A A A A N S U h E U g A A A N Q A A A B 1 C A Y A A A A 2 n s 9 T A A A A A X N S R 0 I A r s 4 c 6 Q A A A A R n Q U 1 B A A C x j w v 8 Y Q U A A A A J c E h Z c w A A A m I A A A J i A W y J d J c A A F V 0 S U R B V H h e 3 b 3 3 d 1 x H l u c Z Q C Y 8 Q B D e E Q S 9 N 6 I V R T l S U s m V n a n t 7 Z 7 T P e 6 c 3 d m e n d 7 / o f + S O f v b n N M 7 0 6 Z U V S p J N B K 9 9 5 7 w 3 n t v 9 3 7 u e 5 H 5 M v E S S A C Z I K u / V O i 5 R O Z 7 8 e I b 1 8 S N G y m / v 3 J 7 w f w Z I J C a a i o 3 H z V t / X N m b m 7 O z M / P m 4 W F h V C x 8 O 6 H w G f c 3 Y R D v j s 1 x Z j 5 Z X 4 g N 2 P B n N o y r f s 3 b t w 0 p 0 6 9 q / v R e N C a Z n r H U t 0 j Y 7 L T F 8 z p r c 7 f g Z G R E Z M i d Z G b k + O e c X D u Z Y Y p 3 z B n D l T M m j 7 5 + / v y P Z / u n j J y a x E Y H x 2 V v 0 8 x W d m R f 5 9 0 p K Q s u p f p 6 S m T n p 4 h l 5 w r b D m X m Z l l h i a D p j g v x Q T l + n c 3 H p k 5 e d 9 / D g i / u b c c u a W r I 5 N + x t 1 f D d x 3 v S S W I 9 O m j X N m f / m M G R 8 f N 8 3 N z a a y s t K 9 s h g p K e E v O 7 N z K k S m a w 3 p Z l b a V F 5 e n n n 0 8 J G e 8 + K T X V N m c i Z V i Q V 5 P / M h E 8 j O z V 0 V m e Z m Z 9 2 9 V U L f Q 2 R F Q S Y w 0 N + n W 9 4 V 5 8 a E 9 P m Z s / q u Z 4 V g X 5 4 6 q N f / H P B n Q a i q m u N m Z H w p M n n 3 w / A 7 t 1 I s + R X L f P 8 + k R Y 0 7 D 1 l s y Y j d U r P b d 6 8 W U q 1 7 n s x N J 6 i Z O g Z D e g x f x f 0 v B 2 I Z Y + z s r K c H Q + e d Q Z N R e p r / b u M Y P z P 3 d r S p P W 6 H K j L v p 5 u 0 9 n e J u 9 g + c 9 7 0 d f X 4 + z I b f m 9 k 4 0 F h f p e Q e d w q h A + 2 w w N D u g 5 7 m 1 m e t p 8 d e q w X n / b I a + I f u z t L b n l x 0 3 X 0 M I y Z H J 3 P f B 7 c Q m F z / c j z Z A O B y p n t G F X i g p m c f / + A 5 M t D c U P E O l 2 S 7 r u p w m f P h V p E 4 2 u k T C 7 U k p O m L b W V j M 7 M 6 P H I 5 O p q u p V b a p Z 0 X N D k B x U x 2 X + p r u r w w T T 0 l T t K q + s M q m p g Z i k a m l u 1 C 3 v a n C g X / c L h D B e R N 8 j x 6 h 7 P E 9 Z n h B I v j p v Q 7 6 Z m J j Q 7 0 G C P W 6 G V I f k 0 4 v b y N t U U n 3 O v T X l x O F j Z n J y w c y K u k G l 2 y L / k w 8 4 8 O y G E P 3 C 1 g M f b J t W I m A n l e c t 1 v d T U / y V g f O v H L X H 4 u M d o q r x / F E o k + + c d d v w O 5 t m V G 1 L D T j S L C 9 z 3 t T 2 B t V u o m E O 9 P X q + e V Q V F J q C g q L T S A Y d M 8 s R k 9 3 l y k t q 9 D 9 0 r J y 3 Q J I B U a G h 3 V r U V 7 h q L O p Y u c h e Z z 9 g N h G Y T s Q e N + R t a G 4 j 5 7 u T l H z x v V 6 R k a G E i o t P d 1 s L 5 o W w k 2 b Q 5 s 2 L m o n b 1 P B n v Y 7 / 8 b L F 6 e O m f t N D p m o 1 A j p J N e B H 3 H 8 z i U K u 0 s c i S A / 4 m w 9 6 B l L N Y M T / q Q B O T m L p V P f e O q i r 4 o + x s F g A X + m Z l N M 3 9 C U 1 M u M N l q L a T F x + C x / X 1 B U v G K b Z 6 A / T M K O t h Z 3 z 5 i S 0 j J 3 z 4 H 3 G s j b s E E l G E Q A X s k 1 N + f c Q 7 8 Q P F 1 I A Z C K w 0 O D u t / f 1 2 d G R 4 b 1 3 V o U l 5 S Z B d c o 5 V 1 C I u y q p q Z G M z k 1 o 1 L s a 5 F U f m 3 m b S i x W 8 A b R H Z B t b n 4 w k i j c d Q 8 S y a p Y u c D g v U m E 3 j Z k 7 a 4 x Q s y x W a p 3 j h n N m b 5 e 6 K G h o b M v M / f 3 W + R 7 4 v C 8 F T k K 5 m Y 4 T U 5 m J l L E Y k 9 a Y b 6 2 s y j g W r 1 C F r s L p k y V S m v z b X n j s T o l Y Y b C z P S K G n I o K f L I U J G Z p j w 5 Z W b T G t r s + n q 7 H D P h F F U X O r u h Y E E K y k t 1 / c U D I T v K R A I K i E K h e A W S M X c v A 2 6 X 1 B Y a H J y 8 9 R r 6 U W m 2 I h T U 4 7 a G w i m a + e x Z c s W 6 f 0 X T E V l p Z m a n D C H d 9 T o 9 b c N 8 i T R H H v z Z T 6 1 1 M y o Z J p T k t i m a N v k e p I p P w Z J v D g o N t N S Q N 3 Z t 2 + v e + R g b J p n X Y x 8 U d + 8 w E N o M T M x Y s Z H B 8 y 2 b d v 0 e G R k 0 F x + P m l a W p q k 8 Q b M 7 h 2 b z P v 7 n M Z a J q o X d d g m x I h G m t h D t l F b h w E N H 0 w J Y V H B N m 3 a b M r K K x b V a 7 q o Y b G A x P R K G x B M S / d 0 i A 6 8 k l U h 1 7 i K S j s 6 O u K 6 0 9 N V 3 Z y d n V Z i 8 u f 8 H R 0 K k q 9 8 Y 7 b 7 P Y v b z 5 s s b 5 0 N V V h 5 1 E x N R z o g t M L Z C q J f M P A 7 t x q g y h / d N K 3 b k 5 u n z c 7 i G T P k V e N i / E 5 + l v / 5 a Z E o f a L W c H / R j S g n f c G 8 5 x l f s s B B M S C q o I V U h X n a m a b n z 7 9 K N x n 5 j o 2 C 0 2 M q t d B M B / J N d b X T W 3 t / 4 1 p 9 u k k T m 6 R K i L E U 9 u w 7 a F 4 + f 2 I 2 5 I t t I m h q r N e t h b V v w O U 6 R 2 0 D V m 2 L x o g r + b z g v n p 7 u t w j B w s u 8 U J D D l J H g x P O e e t O R 7 K N j 4 2 Z A X V u O G 2 A j g O C j Y 2 P m y / f P R D R d t 6 G k v L H a 3 c T 0 x o T g J y y o 2 Z i Y k F V E i + h L G H s 1 g u / c 6 t B Q C o j I O 0 x J 3 3 e H K u e V t X r V l O 4 A S l i / B a N O x p 8 F A n b 0 N B o d u z Y r g 1 H D V Y X 9 M Z B s Y m e d Q V N + 6 B j 4 F t A N l Q 9 v / E t v u N Y W Y / Y S F N m Y 2 F J x H c C V D k r f f z Q 2 d 5 q C k V t m 5 m S n l 5 u c l I a Z q l I I u w g 6 3 z w g s a M i l V e U a X H Y 9 O p W k d L o U 0 k Z p V L 8 q U w M j x k U t N y T E 5 W p F P E S 2 L A O 4 a U l y 5 d N i U l J a a m p t o E p b P A Q w n 5 v r v 9 z P 3 k m 8 d b Q 6 i i m q N m U D o 9 y I S L 3 B L J E s a P O H 7 n 1 o L P d k 3 q d n Y + x Q R T F 0 x 9 X 5 o U t 7 E v 8 V t e Q k G C C 6 7 n L n f o h n n 3 x D t C z A y T J S Q 5 5 F E N e 8 d S h M A p 5 m 7 z Y j s K B O T 3 j 2 y a E b v M f X 4 p l 6 8 9 M B + d f k e P A c / f J U T I y s o 2 s 6 J W Z m R l m i y x h a z X D g c G Y 1 I Q G 0 8 b z g G v P b M S Y E + V C O E s g X E O 4 E q P R m d H m 0 Y 6 I G m w h Y j s 4 P 6 w I b v E X q u s r D K 5 u b n u p 0 W S X r s u 6 v A + s 3 F j v n s m k l D z 0 h b m 5 P 6 R V N 3 d f a Z 6 + 2 6 T k 7 a g d h f S C m K h 2 l 5 8 8 N r 9 i z c L I d S 9 x L b K V S K t 4 I j o z s 7 o e I S 6 B 9 h 3 9 k J I N J l 4 h Z + 6 h L I 4 9 y r T 3 R M s 8 X s M u G 4 p m j O N f a l K R o s P t 0 + b B i E k p C j N m x e V J s U U Z s 9 L A z H m 4 m t / W 6 Q 4 Z 1 5 D j 5 C S B d n h 3 x w Y G J A 6 S D F z 0 5 P S s M u l g Y 2 a 7 J x w w 7 T A B h o f H 9 O G N j o 6 b J 6 P 7 j A f 7 R A 1 d m H G T I x P i P T K c z / p g H q c k M 8 P i 7 S g 7 q N V R K I W c l w C 4 H F F 3 a K 9 I 7 U y h D h e x C I s v / H s 2 X O z d + 8 e t Y F 4 K j x 5 E 5 P j p q + n 3 + z Z u 9 t 0 d H S a j I x 0 U 1 j o u N o t q b z P 2 d 7 a I p J v s 7 n d k m n e r X H U Z R w W a c E 0 c + l p U 8 L b x G r w V t h Q W S V H R D L 5 E M n F o m p K Q s U d r I y 0 Z + I l E y A k q L Y n E E E m k B Z Y 0 C g J Y u z u t w a V T O B 2 t C r p Q a E Q C r Q N R a q B 2 h u L R I B M N C I a 2 Z P 2 N P 1 t i 5 b m B i H G o C k o L N K B 0 d m Z W b O r d F a l L U T w i 4 f D 3 c 1 3 o d J h c w G v d 2 9 + I f w 3 v T 0 9 S i a Q J q o W A 6 7 9 v T 2 m s b 5 W z 8 W S f v 3 9 A 6 a k V N R T k S o M b g / 0 9 6 v j g e g + W 7 M V F e V K p k e P n s g R H a h z Z U a e w Q I y 9 c n f H i i S 3 + 3 j X l J E Y k o n J k Q / v E k k n K d N v a m S 8 u 3 1 N y u h 8 q u O S C N w x p s Q 7 f R c X l I t 7 n W 4 5 u 6 u E U Q y 1 L f 1 m 8 y 8 E n N 2 5 6 S q M 3 x 3 0 0 C a q e v 1 N O g 4 f 5 B x o t P S c 1 6 u d w h z o G J G y B T Z i D u G U t X J A I 5 v n j Z 3 m i P J R Y P l 5 8 b G h s 3 7 m 0 f M 5 N S U y R b V C Y l z 5 + 5 D 8 8 n Z D / V z / d K Y C 4 U 4 F k M i w f I L C t w j f z Q 3 1 p t U M R Q 3 V W / R z s v r x K C e + 4 Q c S D B U N t D V 2 a 7 k x E 4 Z E n 0 c C Y L X j n u J B m 5 u B m I B k o 4 O A P T L f Q 3 0 9 Z n t O 3 b o M Z g W + w 1 C Q g j v Z y 2 Q Y t x b R 0 e H a W 1 t N 9 X V V a a s r E z V R 3 6 n u r p a b b n 5 q U F t x 9 Q D g 9 x 4 U y 8 / d S I 1 3 h T C N f q G I K q x V q p K p 2 X J F H f b j o k s 0 b 9 B T s q Q m e 6 8 Y 3 5 x z F G B 5 k S 6 8 H I g 1 d Z C j x s 8 z h + s L h B p U D J r M t z v B 0 8 6 F t s Y G u n t f u a x S B g v i L S g p I t k y 8 3 Z Y I q L i 8 2 m q i q N 3 a O O d m z f 4 n 7 S a U Q W 3 d 1 d M c l E H B w Y H h o y m 7 d s U z I B 7 C o a t g U D r s U l p W E y i S 1 U V l 6 p Z G p r b j L j K Y X m Z V + u 2 E i t e t 2 i v b X Z d L S 1 K p m 4 R 2 A J c u X y V b W B t m 3 f r u 8 X 4 P J O z 8 i U 3 5 7 S 9 x t N J p C Z m a m u / f r 6 B n P k y G F T U 1 O j b v S m p m b T 2 t K m 6 u / 8 1 J D Z I F I 4 R S Q U 9 h n f x X 6 q F a F v C E I o b u D N F F S 9 W d F Z r K o X i c U N 2 Y 9 g K 0 V 1 / q w 6 H 4 o W m q Q h u k G b g k t 1 G e Z W c + w x l u W w u 3 T O V O b P m Z f d s c N 4 Q O 9 o S m i w F q e B x f b i W Z V O A J u H q R c W E K p A C F P 7 u s 4 9 4 w B v G i i N i m a w Q B 0 j b A c V D g d B e 1 u L O n 0 I F 5 q b d R w V F s X y H V w H 1 H P 7 X N i W y i 3 Z o p L 2 8 K Z 5 E 0 i N f L 5 K x q s q K k X d b J L v d s j b 2 9 t r / v C H b 8 2 h w w e 1 U 1 D V z J W G q J 7 d c j 8 Z Q h q v 8 8 H G J V q g s Z w 9 e y Y U / 8 j f H z 9 + z O z d t 8 d s 3 L h R S d T S 0 q K R G t w v b Q g F 8 v 1 9 d B h O + 3 o T J f A 3 / + f f / r 3 P + a S X / I q d Z n y C U X A n t I h K s Q W 4 m x D s + b U A 6 U M c H C g q K j K D c 4 X m S c + G 0 I v 9 c F u 4 E d f 3 S c O J 8 z d P i O q W K c J m c j p F p V J e 5 o L Z X 4 7 u n 6 L O i J t i M 7 3 o C u p 3 j k Z F Q l i U p v e b O z e v i Q T o N K 9 r 6 7 R O c B N v 2 l S l v T M o K N y o a o 1 V r R g 7 w h F A d L Y X q G q 5 u X m h a R o 5 Y i P R I P k 8 E o G / t 4 3 c 2 6 h p 5 D R 4 U J G / Y F o H c Z E v m C z 5 e f s x G n A 0 + I 5 8 + e 7 J i Q k d + O U e u 7 q 6 p P H v 1 d d t M S h q I 9 K H K A 4 b 5 2 e B y t b W 0 i z 3 6 H j 7 c K 4 Q X G s d I v Y + + X v a Q p Z s N 8 i 9 d H Z 2 S u c w o / c + J R K X u s q R G + 4 Z E t W H P 1 n n E v i b / 0 M I 9 Q Y w H 9 w s Z H K m Z C w m U 3 R D X j u Z A I O 2 V t 0 C z / o 2 R j S o b U V h A 7 g B Q s W J + q 5 J s 0 X s 8 b q + N C U t k d + N A w F R H e d U 1 2 / q X 6 z W R G P z x i m z f + 8 u U 7 2 5 2 m z d u k V U u g K z Z 8 9 u l S g / X r x k e s U I r 6 9 r M O V i v L 9 8 8 d I 8 e P h I X c 0 4 K G h E K S k B H T P C R Y 0 3 j z E a S M n f Y / P w n N S r f V 7 s G t t Y L V p F y k C y N L G T + O z T x k G T P t N n s u W 7 G J i d m B g 3 z U 0 N Q r o 0 l Z r R s F E U N P r 8 / A 3 m 3 A / n 9 R k s O M 8 9 Y Z d 5 g W M E 0 k N W I j t w q P B M / G 7 o / c i W v R u N 6 S Y / M K T 2 H N d w w a O m d n V 1 y 2 8 6 Z J w T Y n U O T e j + e i P l T z f u J 6 a 1 r g B 5 F e + I g e k 6 I u I g V P T x S k E j h y x b C s O E Y c r D z e Z 0 U 5 o 7 F z E + Z E E U e L w / W 5 g + a q p y h s z j g S p T L B I p L X X B 9 I y m m t k 5 p z H g 7 S M O L x Y g R e 7 A F X P w 4 H 7 t d b 0 k B 7 i U i 4 o K Q 5 L K A l t C e 2 S m Y H i w s D B v X j x 9 b C q q q t U z i L Q C v W J r o d p Z 1 N X W K i k h E S 7 w 6 O k l d 1 v S z N H q G T M s k i V f 1 C y A 9 M O 2 Q o 0 k N C k a x A a W l J W H p B H F i 4 n x 8 U U S F S C N 8 j c W R D x 7 Z 0 d 7 K H o d e K 8 N D A x q p w N a m l v k b / P 1 / p G + t B e e 6 d K T B r 2 + n n g j N p T U q R L J X 9 W L a s X R x 6 s A 8 X G W T N N i t z T 2 B 5 V M g P l L f l j J z 7 5 T k 2 b K S o v N q a 3 T p n c k 1 X Q M B T R g 9 n C V Q 1 Q v m S D X y R p R 2 9 x J g D U F c + b L / f P m g w 9 O a y P 4 4 f v z E X X Q 3 t 6 u d R V N J u B 4 R v 1 c 4 d 1 m 7 4 H D q l b Z I N i G u t c R Z A J b R B I W F Z e o x L B k a m w I 2 2 n H h E x P n z d G q H k F B Y 5 0 s X F + 3 W 5 w r Q V k q q 9 7 J e r f u D o V o o E t Z 8 H f D w y N 6 j 4 u / u i O B D I 1 1 j k u e S C t R L e X L 1 0 V K U p 8 n 3 O M V E c 6 2 T p C 5 X T q J b L d r U d J + d P N B y t o O m t H d s l h M z Y 2 r 4 0 B Q l E A l e N t S B Z + 5 x I B G v S h i p m Y w a + T M y n m i u v + j g Z k y Q x M m p x M u S 6 N Y G + Z Q x z r Z L B k I S b v 6 q t p s 6 k 4 S 2 y p O b F L M J w d 4 J h 4 3 j J q x t s f q k G O l K G X v X / / o f n 6 6 y 9 0 q j t 1 d O n y F f O J G O d + o G 4 u / X T F f H z G c a V z 7 G 2 U H e 2 t K k 0 g K p P 1 o t U 0 P G 2 D g / 0 6 Z Q I H B t M + s L G Y L Y u 0 U J V x P i A d U M B U 5 c 9 p 5 0 M E R H R 0 O O 5 4 v I F M P g R j Y 6 P y m w H z 3 X f n z K l T J 0 S S R E p X 3 P P B Y J p 0 r K O m o n K T 0 i R 8 1 4 u B s w M 1 V C H P B / k g l A X P b J 9 b n 1 V 6 b C T u 6 N i I e d g y o O f X C + t O q N S 8 w 9 K D O L F 6 X g k F o s k T f Z x I E L d 3 o n p a G o k / o Q A B q V 4 c E R u s K M e 5 3 z / + 4 V v z 8 1 9 8 7 V 7 x B + M p P d 0 9 2 o P G C + r k w o U f p W G n 6 t h L V V V l y D b w w + j o q L l 9 + 6 4 5 e f K 4 G e z v U 3 s J r x v A S M / I C K t c 2 C e 4 m l E D G V d C A t C b + 0 m / P r G Z i o R o d S I h t m 8 P j y E 1 1 L 8 2 W 7 f t d I 8 i 8 f r l c 3 W 9 e 2 0 k p O t D s f f 2 7 t k V c p K s F m 2 t L W o z j Y x P m 5 G h g V A E v y W T l 1 h g V n 7 7 5 u s 2 e V / u i X V A y n c 3 H 6 7 b z 2 U U H 5 L e I 1 I 6 x S I T t Z D M G 0 O K 4 O Z e m E 8 x O + z E Q R d y W x o a 5 P 1 9 Z u J a 9 f D C + Y v m 9 P u n x T 5 Y 2 s 0 + N M T k u T l 1 e a 8 E 3 3 7 7 J / P V V 1 + 6 R 8 u D R o v j 4 s O P 3 l d y E K L D e A 8 B q q h k O B / y 8 j a E w n i i g 1 d x l 1 e K v W X B V A 6 I i l e Q H p + n n h g b U 0 8 c 0 o c x s B G 5 n i f f 6 2 3 A Y / I Z / u 6 n n y 4 L C b e b n T u 3 m 3 v 3 H p g D B / a p + 9 w v X C l e T M r f p q Z l 6 x i d / K h I N w 1 N D 9 m P k a R C g j p p E + g w 7 j X G N 4 M 5 E V h X Q q X k H X o r p F N R 9 r x K m 1 i I l k w 2 H R f 3 3 N / f L 2 r S k E a Q L w e c B r x U G t N K 0 N j Y p K E 6 O T 7 G e z S 4 n + H h Y Z V i X u J G k 4 a Z t j g p A H k f q j e H B 4 k Z / B 0 a H l I H w s L c v M m z 3 j L p W D p G A m a T d D y A d 8 L 4 0 u j o m P n k k 4 + 1 w + j u E n t t 3 x 5 t y E g E w p d w v e f m 5 p h x U T M 5 t h K Q 3 2 F c b K U g v O p V f a f Z s r l C 0 6 o B B n m x + 0 q l n k A k o U h H 5 s y j o k O 7 V R t p 5 y U T K d / d W h 9 C Z Y l 0 W m w 7 Q a j 1 J R P 1 z t f T 0 z F f y Y u K D X N m a E J 6 v + k U M e Y H z c 7 S V N N d e 1 0 a Q Z q + n O 3 b t 4 o d k q m 9 f T w Y H B r S i P J 4 P w / o 4 a 9 d u 2 E + + P B 9 D T l a D r j F n z 9 / I V J g v + 6 j Z k I u J u d l S e + d K x I J 4 E X z j v 0 w j Y O Z u Y D x H + L k v G D s 7 K D Y m L Y B g 7 a 2 d o 1 g K C 4 u U s l l Q c f B 7 0 5 O T q m j I 7 J W 1 4 4 L L w P m k 9 0 O q S 2 u X L l m P p Q 6 8 s I h F Y R y b C k 6 s 6 7 O T n W q P G x d H 1 s q 0 r p M I s T + 9 Z F K u l l X 2 N + M J h M g z g 4 y f b x j 2 r x X P W I q c s f M 2 U / O m A 8 + e F 8 k 0 j Z T V 1 u 3 I n I Q d r N S v Z X c f U e P v m M y M z J E a g y r a k P D 8 A P 1 C X G e P X 1 h 7 t y 5 p 1 P t 8 W 4 9 f / Z E b R l L J u L f c F W 3 u h m J A G Q i H I k Q o 8 m p x d K a D s d L J r 6 D C A g k g p d M A M l I x 8 H 4 W T x k G h w c U P v O 6 V S X B 1 H 2 0 X j / / f d 8 v Y i 2 w u f d M L b i k h L t B N Y L U g 3 J / 5 d T e k g a h R M e Y g k V J l V k i 4 s + T j a s R 0 5 + W D c 7 S m b V t V 1 W V i q 9 W 5 d K G Y C x v 6 n a 6 d H j A c / B m M i U q B 4 r A T Y B p D o v d h r e L K a E 3 7 1 7 z 9 y 8 e V v H d i i N j Y 1 m W q Q R B M r M y j b / + 1 / + 1 h w / f l Q a e 6 k p l M b 9 6 l V D R D 1 y H 0 h Y J J g X R C V s F H u o s q r S 9 P V 2 h 2 b V 8 p 6 C 8 2 O 6 z 9 8 g N W m 8 W 7 d t 1 X N + Y C A 3 X m z c W B D h L F k K A w N 9 5 k D l f E S Y F k A a 1 d R s V q J b R L Y p x + P p S C 1 j D m 8 q 9 L T I 5 P 1 b l + k b o g 1 o L 8 u D e l / 0 m w B T G R j o t S D c i P 6 W z K t M F N x S G J Y G F d L Q v v / T D 9 q g G h s d n X 0 5 8 H w 0 e l z G F y / + a D q F l C t 5 Z u y N l y 9 e m c 8 + + 0 Q H c y H J y Z M n l D C 4 o m k g R I S 3 t r Q I 0 e 4 r W Z A Y X q n B Z 3 / 4 4 b y O R + E 6 R x r Q I W z d v l O n e H j R J 1 K H 6 A q S r + A + B 3 z X 3 q o M d Z d P T E 7 o 8 x N 9 8 d O P l / S 6 H 8 b E r o o X q P 0 A J 8 l S Q P o y 7 k U K t b r G d v d s G N z n 2 N i 4 e + Q P V F G g 9 R P V L p N R U r 6 / / S i p L X x D x X 7 p S V O 1 p 4 N U V s z 7 k S v Z Z M N L d 6 r G 6 d G I 9 O 4 Z E 9 1 8 Z + S k w m g w l + f 6 d X K R n 9 C X E s t j x 7 1 / 8 8 0 f N O f 4 8 R P H N O I B Q C 4 G a 3 / 2 + a d 6 z t v w Y + H V y 1 d m s / S + 0 V E G K 8 V 3 0 h m 8 / 8 F 7 7 p j P m I 5 t o f 7 Q o O 0 U D L x 2 h P 1 E 4 6 f a D M 0 R 2 C 2 k Z P y K s C K c C t 7 Z t h b W 4 c E g M o Q n k 1 E s 2 K n 2 g 2 J 3 b Y x R l 7 j f m e h I 6 F E 0 G D B G K l v g f J A f N R k e Z 4 e V T L w T J 2 D X m S Z C d E X T a H x q 5 m q x / N t d I y Y m H O P Q S 6 B k E y c W R q f C e R r I V L Q c m Q D h L V 9 8 8 Z n Y D 3 1 L k o E X C A H O n P 0 4 R C Z A Z P T Z T 8 + Y l p Z W b e C o a U u B u i I K 3 j u x b r U 4 + e 5 x 0 9 P T a 5 4 8 e a o u b 9 T G c + c u m P r a 1 / o 7 g E F c A m y j k Z 3 m N D x I W F t b r w 0 2 m k y 8 R x q 4 V d / I Z Y G 0 W w p F R Y 5 X z k s m X O J 4 J Z m w i A t / 5 + 6 9 S i Y / G 8 u S C e l 7 + f I 1 7 b A u n L u o 5 7 y w b U w l l L w b s N R 4 X q I Q + P f / 5 f / + e x i c r D I f K J U e 0 U f d i y Z V 9 H G S 0 D Y S M B W i Q j C w G y 8 g E j F v j L O g Z q G 7 + y E Q J C O P E 8 3 t B a o i N h m D t G 1 t H S I d A j r y n + r V P Q V I j h 9 F r T p x 8 r i v J I g F H C m k c I 6 G M + 1 j o 6 m s r F C y c w / Y Q U g s B o N p j D t 3 M e B K Q O 2 Y 3 h M Y k + 8 b m J B 6 0 l T S C 0 r I 6 G E C e n 5 U U P 7 G O 2 B L F E V X R / u i q f Y W 7 f L 8 q Z n 5 J t 0 T e 8 z 9 M O Y F G Q m M H R 0 Z U Y l I J x U N I j 7 I e F R X V 2 / G C 9 4 z B 7 f k a G e 1 d V t 4 G A A 4 f 5 u i K j T t D n L i q O g e Q U M J t 8 9 E F 5 2 P l a y S V X x A e s J I R 4 Q l V T R 9 1 o d O o i L M p J j p V U h 9 V C S I x V T t W K i s q D S X L l 1 R 9 Z Y X y P i Q F 7 z k B j H u r 1 2 9 Y X 7 6 6 Z J 5 / v y 5 5 j x H r a K h X L 1 y T V T L k 4 u C X Z c D 3 r i G f i d 3 3 V K A 6 I w L E Q p E I C 7 S 0 w J S M A h M 3 C F T N g 5 X T W u I E I Q h 1 w e z Z 2 n o S B G k G o O n f g 0 e E O U R C 2 k b N 0 X O h v a B l 4 x 4 B L 3 A C U H 4 0 6 5 d O 0 1 F g c N K 2 6 Y W w z n v S G P u d c H s L c 0 O t c 9 k l K S q f H 6 u c n + s F 5 0 c Z H u m c M Q L n g N b i t H / W E h P T z M n x H 5 i j K S 2 t k 4 I N S J q 1 i 3 T 0 d 5 h m p t b h E j X z S e i / n 3 9 8 y / N k a P v C D k r z P 7 9 + 1 S S t L S 0 q e P D L w w o H m w t n D U z K + g o 6 B y 8 D Z / 3 g x p 2 2 8 3 C N D Y 6 r B E T q I P c 7 9 O n z 8 3 U 9 I x O X S f O z 9 p g f i g u L d e / G x s d c c 8 4 Q A I P i u T b W e I / D O C F 9 T j i E b S w H j 3 1 T k p n w B J B g H l i i 9 6 o 5 4 T O C p b G D u j g k 4 m k E o q O I Z J M z j a a X E t y L Q m 4 X L 8 y Y 9 8 x a A e E T D v M 7 / 7 l D 7 o f D a T S 9 9 + f 0 4 b G g C N j M k w O x E N H x M C G D X n m 0 8 8 + C a m D B a 5 0 + E H + h o Z C j o j f / m + / U a e B H 7 g H y l I d U / r y 0 6 5 C w J 6 o f V W r a h B A 2 j B N I 9 c d e 2 K C X 1 l F l c b l T c n 9 7 9 + 3 W 1 V a 5 h 1 5 7 U D a 5 6 P 2 N C l B X b D A g m n u k L a p w Y k W 5 1 t f t k 2 Z 1 v Z u X e t q O e B x J I Q K 2 I h 5 p L l K f 5 U 4 D p D s W 7 a I C h 7 d p q I o N q y S L m X J j i A R C P y H / / L f k m J D Z R Q e E F U h M s R o v Y k T C 0 w y J B d 5 P G B M 6 P L l q 0 o O 3 N i M R R F u 8 + r 1 a 3 N H 7 J D y 8 j I 1 2 l 8 8 f 6 E e w O 3 b t 7 m 9 v 9 O 6 e X 7 U o 8 a G R j X w G a i 9 f + + B r m K Y L W o W 9 h K N O R g I a n w c U R m M P y H t A E b 1 i x c v 9 W + m R W L Q q L C F o u 2 0 l Y A O A Q c F X i 9 S e F n V j T i / 8 b 5 a a X z 9 O k W e O V B c I 1 x o Z G h Q F w 7 A S f P 6 d a 3 c e 5 Z Z S M 3 U 1 A H Y X E y k Z L G E q r x x 0 9 v d q R m Q U B e J z k B a k f D T T A 2 a 9 s k i 0 3 L / G z M c q D I 1 J c 5 q I R Z E v 7 9 4 + V r I V K T n u R / q E n u K z o Q 6 O H r s S K h u g V X n 7 I R D P 9 B p D A 7 0 y T 3 n a j v M l / c / M E l j D L f X R J W U c 3 e f J K W Z p + T u l 8 b g l 2 c v i l i c d 3 f X C 4 f E P i h 1 0 3 U t B W w g V L U d O 3 Z E B M I 2 N T W p J N H Y N 7 l / X j p T s H E r R 3 u S i C 4 Y E d V v o z R E x m q Q R i y 4 F i 2 J a O S E H B 0 Q F X B Y b B U m F e b k 5 p j p y W l z T B p R u 9 g w O D X o Y e v F I O c a C f R X C p 6 p X V R Q 8 q N b 0 v r B L 5 F l j 6 h h J U z 1 6 O 8 3 f 7 r 0 2 J T u / d y 9 E s a H 2 1 n w z T 0 Q 4 N a + d v W a O X j o k H Z I N k 5 y b G z I j D T e M F 9 + d E D O F 6 n U g + T v n T 5 l b t 2 4 b X b v 2 S X q 0 3 w o J A p 1 8 R / + 4 X / p 1 B Z U Z C W 6 3 B 8 z l 7 e J N q D 1 L m 2 a w d V o M O U e p w e x h n Q U D J a 3 L r F S y l o Q + A / / F 1 6 + x A P v n i W T F x F k E q w 3 m Q A x a v E A Z w E v j f V 9 I Q 0 x c / S E e K O w h / p 6 + 1 R 1 e y U 9 N t 4 0 P H P e 3 p M B 0 Y c P H m m c H Y 4 G 3 O n 0 8 N 7 P A M i E 9 + + 9 9 9 4 V F a v A 8 c Z J I 6 m q r J S G v 1 W J S y O 6 c / u e H h e X F J t b t + 6 Y a p G W K 1 V h 7 r V l m b q 2 I d M 1 W 2 U 2 5 0 + q O 9 0 P T E h c n G f P W b I z P S P L 9 K S G p 7 Z b k F e D 3 I R F n s 6 K q H d c 4 A x Q g 5 k F U S 2 l M a e n Z 5 p 9 e 7 a a n M C 4 S l 2 e A + l D r g g 8 d h C x y J 2 f B a y D B 8 c I Q x j 3 7 t 7 X z 2 0 Q q e / t x P y k 1 J S 7 + A D Z Z 4 k Y w a k y k b J 6 C b 8 U k i K h s o r 3 S w X E N 0 0 j + n g 1 e G / L l H q m M A e Y j a s J V m L g g 6 2 T + u L j x e P H T 0 x z U 4 v 2 1 t v k B S K x a M g l 0 q j t I C 9 S B / I 8 E P K U l Z a o 6 5 h Q H V 5 u e V m Z N h Q I 6 Q d U u h 9 + O G e + + O J z f e l L A c m A y o j 6 S f 4 I 9 l m v N 5 a q 4 w X e u 0 t 1 u J C N Z r k l K Q w E Z 3 4 T k / z I y 0 C u c d Q 7 X O g Q J 3 q A l u S S q V n F 5 k l n h k 7 A 9 I I I E 8 K 2 / P D N 7 / 5 g f v m r n 7 t H T q J P k n 9 W 5 M 9 p 1 l 1 S K d s k m x a 0 G Y J x q W t Q J / W 5 p W a z + f 0 3 f z R f i Z R i W g g p x i C c t 1 P x q w s 8 k z w L H T y z H U g R g H O i f i i + j n U l E A m V e B t q P l A i x m N Y 1 Q t h E X n W T i a w p 9 R 5 k d R l Q f a 8 5 o 9 g V i 2 R E N E g k + p K g A 2 1 Z 9 8 e M c r 3 S i N L U + l B g 0 Z i W P B C I Q P j I U x 6 w 1 b C l m I a B t I E Q 9 o 7 2 M u L h W A k b n z x / K U Q 7 m h c Y U 3 Y T Y Q U M W G R 7 3 z 6 5 L m p r K o w V x p y z O R s q i n O X a z G M p i N n e N N F I O t s 7 v S S a l M a A / j Q B 3 t 7 f q d B P 9 i u 2 D / k K e c K A r b S H G t T 8 w G T M v A 4 n q t E U L R q f m B z o f O 1 d p 9 V W K / s m K J H Y Z D A 4 g G v 8 n P 0 o k 8 e v h E 4 x c 7 O t r N i R P H z R 9 + / 6 1 5 9 9 Q J r X N S B H j d / / y R + 7 U h k D a N q f e 0 R e 4 D s D 8 w x f 3 y 6 c S V w H / 8 2 / / 2 9 9 x 4 I g u E s o u l e b G I T g n g 0 7 j o 4 u X Z Y 6 o W e U E q L 4 i F + t E + F D B j I 4 P m 7 B 7 / A d B Y G B k Z V T U B E v G C a R B e I l k Q u H m l P s v 0 d j a Z 8 q J s f d H 0 r v v E H t q 0 a Z M m Z 0 T 1 o c H i J b t 1 6 7 a 5 e + e u N t r N N d W R D W I J U J 9 N j c 0 q G S E 3 Y 2 J 1 A 5 l m d C Z d i d M y G D C v e 4 I 6 f 4 i Z x Q A y R a O 6 Y M 6 U R J F v S I z 2 y k 3 V I U n K 8 0 I u t i z J g 5 r E t Y W U N K n P S G l S k k f O j j l 9 9 3 6 g P h h G s G o f j R o V j v P a p G P 8 I f V 9 p z l g p r K 2 m k N b c 0 1 x c Y l q D H R a D E k 8 e / Z M 6 + D q l e s R A 8 / e 7 8 N D a K f z O 5 0 7 I U m i N U k Z m i a A 1 m m z i S o J t 8 y C m f n S e K w D w u k J 7 H 4 y c K h 8 w l y 4 8 J O 5 I p V K g 4 0 G C V p I b L k 9 q 9 H M T C 5 e u 2 g p U P H k e Y j 1 w g G P x r p J 8 s j m z H s H G L k 0 r a 1 t 0 h h z 1 B 6 g G 8 G T B u F p k K i C B L 7 + 5 t / 8 W j + 3 k o g I G s W G / D z z / N k L + b s 8 M 5 F a b H o n n L 9 H 3 S U B D S j w C D s n 2 o H 7 l E Y 8 6 C T 2 3 O 2 R 0 r b T 2 7 R 5 i + / i b A C n A X O K k F b 3 W x c T t G c k V V c c i f W a U c t Q b W 0 7 w D Z F X S X N 2 P / 6 n / + o 5 2 L h 7 P 5 s 8 7 P 9 L A B X p Z 0 b T 0 i n U i 3 H x 0 S y l 5 e X m 9 P v n 1 J P q B 9 w Q P h C b i V t f m U z A e J B 4 D + q y p c 4 p G 3 Y L p X n 9 A B 2 r V R / L H U t f r x T E z R 7 d u + U X j 5 f Y + B i 9 f b 5 G / L M T x c v q Y q E o 2 E p k l h g G N P 7 l Z W X m Y b B H F 3 y n 8 h n L z q G A 5 o y j G / r n s g x P R N Z 5 s i u Q t P U 0 K C 9 K e 7 0 Z 0 + f q w 3 A m r L 7 9 + / V R g y R c G Q 8 e P B Q e 9 l o R 4 U f + A z 2 G i 7 r e / f u m + a p C u n F I y U m a t d W k c x 2 z J Z E m 4 Q 4 b S + e M / e u n j e f v r s j l J u w p a n B D A 0 N q s r V 1 9 c r 9 1 F l d G 1 e q Z v o + k F N p d 5 q C m c 1 w Y x f w s 6 W w W B E t L 4 X d l o K E p 6 w I e Z V M a i N 5 5 L z z P 5 l J r R X N f a C z z x 6 + N i 8 9 / 5 7 m u s P V z o S j P u 0 q i S q t 9 a j n C O K / o c f L g j p j u k 1 K 6 G c e V J O G F J / Z 7 s x 2 f F P O 4 k H Q q i / S 6 g N 5 d h P D p k i J V M k g W L 1 Z i s B O j h q H Z W F b U E 4 i p 9 K B q h s y H T x w i X T J n o 3 b n A a N S / k W W f Q P G x L M y P S S L z J / X l R z + t 7 T V f K b j M 6 H d S x l u 7 R Q M Q y n U z o Y 6 U M b w M s E 3 U q K z 1 F e s 8 K c + z 4 U V V R 9 o k d x h g W r n H u k / t B a j G m Q + P i O J b j w g u k B f Z W z Z Y t O r 0 C b 5 k X O B + a B o K m I G P M Z G U E z f W G N N M 1 E l A 1 L b d 0 h + k a T Z O 6 T 9 H 1 g I m M I B K B Q F y m 2 + O Q Y I A Z l Y x 7 I 7 E l D g q G B A b 6 e l R 9 o s f f V p H r 6 / i h / + T 8 + E y q 1 F e q / M a c q n Y M v u K J I 0 N T e U W Z 1 i v P A f g d p B V Z j H g n 2 E z Y o N G g L e E B t Q P i u N l v X L + p M 4 R x 0 P T 1 9 U t d k n F 3 T j v V 3 / / x O / N v f v N L / S x t D R J Z Q j m d / b z + 5 v g C j q D I N r y W k v D 5 U N K R 6 Y 1 H k i k x B I r G 2 R 1 O t D g v 7 O M z H 4 W 8 b r F A L / n 1 z 7 8 w H 3 3 w v r y 4 A Y 3 E 5 s X U d z r f g 6 S x S 3 J i h 7 C f v e V j k x o I N x 5 s F S 9 q n 9 4 z k x O R q m S 7 S C 0 S m B D / Z u s B w l E y M 0 h 3 7 E g j j g l V Y o k W v F f L R a J b o H r d b G P B 5 9 j R 0 4 2 9 q T o F g 0 7 A A u c D a B A i X n i d Y a 7 W O 1 4 / k l M y D Z 4 l Z s j T R 2 g P 0 y x s s C r T K b h X I i e W 1 j o c I M n n h Z T f / O 7 3 K n X o 8 P C A H j i 4 T 9 V y 3 N 5 e M D 7 F u 4 N 0 d C w M I y A R v c D e w u a k A w L U K z O b G e e 7 d / e B j v W d P n 1 K O 9 Q f f 7 w s n c K M 3 r M D 5 5 6 d V + G 5 f 6 6 7 7 T Z R R R 0 t i S q B Y I Z U n v O w w I 9 Y i U J x T t g I P n / u o q h 0 8 Y l u p E B Q e i a k B F E J 4 2 P j I m U i X x 4 Z U 3 9 0 F 0 Q L v x R / M P f p l 0 f E P v J 8 r G 0 w o F 4 l o s q J 6 L a g U Q x L L 4 9 3 D / D d 9 K a 4 1 m l o 1 p 7 x A n d 8 U 2 O T u X 3 r j n 4 X g 7 5 I p u X Q N 5 0 n 0 s o 9 i A F U N 2 y f t O w C U 9 f Y a h 4 / e m o 6 O j v 1 d 2 b F K E T N Y p I f 0 y l G q S c a u f u c f s u g e t H c N a x 5 M Y j M R x o R H l R X W 6 8 R + 7 u l 7 m M B x w V 1 8 a c / f W / a 2 t p 0 3 w K 1 H v L h Z k c d R 3 L e v X N P 6 m R U F y Z Q 0 k t d v i 8 2 1 V / / u 7 8 0 z 1 + 8 C r 2 / i G b o 7 p N s J i j S i k 8 k r F y 4 / y x h L T 6 n d K / 0 L u E 1 c q 3 e C i K J B d H c 3 V X C L t 9 J C M 9 u s a E K o p L P x w O k E O s z R U s d P 0 A Y 2 z m f 3 T m 1 a P q H d 9 0 n w D T 6 D W k T p u X R 9 + b z z 8 4 o w W i g R J T T 0 L y q K d P s U X U e 3 H + k 8 4 6 K i o t M S Y m j 2 t E j H 5 b G Q u 9 M 9 M T j R 0 / M n N i p + Z u O u n + 9 d k y M j 5 j t p W L 4 5 8 + I D T W t d h R S V K W B P D M N m I X N k B w n T h 7 T d W 4 B e T k u v M C 2 W 2 y T T k y M m W 2 l Q b M / n E l 5 x U B i v 3 7 1 W g e G 8 / J y t c 6 s 3 f Q v / / y N + e u / + X d K c p w 7 i 6 b U y G e 4 I y v p U G P Z p + C B 5 p i O D R V w K O g / 1 W Q 1 E E I 9 X 2 P T D i O w Y Y 8 0 G i d B v S W T L 6 E 4 7 + 6 u B q Q y 3 p D h f P / t 2 3 c 0 A D V e o I 4 M T a b 6 j q X E w v H N r H U 7 H w q b 4 U V 5 l 5 s B e P k u u m v r e j E 2 0 m 8 2 p 7 5 S F z p 5 I v B M o Q p i k A M M f e r r j 3 / 4 k 0 a i 4 x m k A V M I A s W e 8 D o s O g c X z O N O 4 t a W t 7 d W A 3 J s s J S p B S R i A i H Z n p B c l y 5 d N c U i J f b u 3 6 t q 2 v 1 7 9 0 1 P 2 k E T S P e f c r K c J I s H S D U I Q O 7 B w + 8 c U k I R c W J t L V b 6 Q D J Z Y B O i f f C e / v G f f 2 d + 9 Y u v w 2 R i K 9 8 F q S 5 f v q I r h I x n R i 5 e s B Y k 1 I a S e 4 0 k j o v o c 2 s h E 2 j q d 2 w a 1 C G / 6 d u x 0 C s 2 0 h N p j H i j 6 M G 0 x A F u / 2 F r W P p w / 1 c b I s n D K v K p K Y u f L D N 7 g 3 n a N i 8 v v U f t J X p Y P F v / 9 E + / 0 8 Z K 3 Z B + C 3 W Q S i Q i g 5 6 Y k B r U Q S + Z w J M u 1 l V K D p k A Y 2 r e G Q 6 Q B q 8 i j R g P 3 B m x V b E / W 5 q a N U U X N s 8 X B x c 7 K B I J b F + 8 m 6 W l x a r 2 O a n c w l K F + 7 G 4 L S q g p m m W e q V u v / 7 y c w 0 6 B t o M O e 8 c a Q T L C H a r 2 3 4 T U Q L / 6 W / / 7 u 9 9 z q + q z A c Y E X d U v W S C e T D 0 p K T 4 P X j o Q F z e M R w F j z t 8 Q n s s s Z Y g W P 9 4 q h m O c h N L B 6 c 5 K n I 8 i w 0 w Y I q H z Q v u L W t j h W n q n T X b y w K 6 q t / w 0 L A m U q G x / o / / 8 Q + a 7 w 9 v F z N r l w I 2 z 0 o k 6 2 r A 0 / T 2 D 5 m s l B E d h o A w 9 O g M p B I / 1 y p 2 D X b n n r 1 7 1 B 2 P y x 8 p u 7 V 4 T s i Y a k a i 1 G d C i 3 D y b P Q s w L 1 S 0 J 5 e v n x t T r 5 7 Q u s p e g I m 0 m p K O i X u g 9 A v 2 x 4 g F A 4 r J D 3 X v J 4 + p B U 5 0 P m + m a B 0 G P L 5 R B T 5 Z b / T q y v 0 A F Y a O d v V V + J S 2 J A 5 r + M W w 0 M j v m E r 0 c B W e u a x b 5 Z E N M G k Q F 5 2 o 8 E 8 I M J 4 L G g 8 L O m J m u O 1 s Q j I 3 F B Q b q 4 2 Z o t x X m N O v f e u x q J 9 + + 1 3 q q 5 i Y J P p C B v L D 6 g 7 S L O J k T 4 z M t z v n l 0 a D G i X 5 M 6 Z 6 o 2 z p i D G g g i + k P e 2 r X B K n p d F 1 D a Y J 0 + e i Z 1 6 S x r h n K i t e / W 9 M u E Q I q F m 2 Z A p q m f S J 6 r r V U 9 Q 3 f Z u s 1 g V I E h a M H Z H w v X Z O e f H 6 Q B s G w T c H 1 E a k B K V l U g V 6 h m 7 i 2 f D Z e / c f W L K 8 q 1 x B Y i u t L V U Y i y k S e M m o h n j H J s j 2 h j 2 g 9 / a T D g 1 i C k L k C t 7 C f C 5 k z U z J g s + u g T z s u t O c 9 q i 1 M 3 A z 7 u c k Z l r F v J q R D U U k o q K 9 / X X X 6 p D h d F + H A + o N d g L k G d q a l o b A f v Y X n i k Q I 4 7 K B s L T D L E B j o h 9 3 y 4 a t b s L p s z x 8 Q G h O T M A V u q u g j L + n T 3 t C k t K d J p 8 k h Q p u T T Q H F E k N O c s T R W D f Q D k s g P S K 1 a I Z Y X 2 I 3 9 f Y w f 9 a n E t n a S H z j f 3 R P p a v e C N k C o l 8 X l K 9 d 0 / A t w j U X q / v D H P + k 4 G O p r / 0 C / q N h p q m Z 7 l 4 V N B A L / 6 b / + X U K W B A 1 k 5 J j p e S e i l x f g 7 S U i s T a W z Q u Z i C g f N o V m a 2 m 6 S o V 4 g C r G r V p 0 S q / Z P 5 Y q 9 + k 9 u x h 2 V c O X P V E S j p b p K T o o n O d 4 l L p H J s 3 B y h S N o o D 8 F r z c T U X p J m V W G p D 0 j P T y N C x s w e 6 e b l P 7 u l 6 9 f U y p e C q 9 Z 3 N L i 0 a 3 5 + R k q x c L m 2 p b e X o o K c u k G 2 r E / / F C n t 4 6 r R H f s e q E 4 N l t R X N m m 6 h n a Q G k Y b o 6 X A g Y 5 l y s e D z y n k N 6 r m V I Q 2 Q a C W 5 w J C + 9 P m N B D J J P M K D r E 0 E B c A T x G 4 B O g s m Z 5 D / H S c C g L A P K S A z U N y Q 2 9 e L Y l c a w l q 5 V i / 1 A K B O S y U Z Z U F c Q b G x k S M f U R O c z + / b t M x O T k x r C R E Z d 7 F T G I X V Q P T v H z G O X 8 u x r L C k X H 7 5 Y W w t 3 k V G w W 9 Q w o n m d / H t e U k W Q i / P u 7 l r B m k V 2 b a Z Y e N C W Z n p 9 o s 7 j h X X P n 3 u 1 / L R 5 k m i e 2 b H Y q + X 9 W / t 9 9 5 + 8 N k O 9 7 d o Q 3 n n n s L w J R 6 2 h E c 3 M L Z j b D Q v m Q K X o + 1 K f j f W v 5 D O H T G 1 f m m n q c 5 6 F 5 U 0 L 3 Q B Y F n B O 5 u r n S E o k C C o q d t 7 E x K R O U v z V r 3 4 u 6 u B t 6 f U z z c G D B 8 y 9 n q V t Q L y z 2 c E Z X X D g Z 5 9 9 a r K l o / A C q c J A M J K L 7 Z m z H 2 n b u X 7 9 h j l 9 + j 3 3 U 4 s B o W j N d u E A g K O C 0 C 5 W s E + V O m b t K 2 x A 5 q Y R q A y Z 6 M g 0 Y k P q b i A 1 f u f W U g j 8 5 / / 6 / / w 9 H v u 1 / l t I K 5 J e B Y M v P P b k h 0 S R C V T m z 6 u t 4 A d s m 1 6 R Q M 1 4 9 F Y J p B P T Q Z A I 6 h l c B v M i 7 T Y X M G b j H E O k V v m 7 s z s n Q 6 E 6 V u K N D g 0 o k b C p I N G d t l w x 7 I 1 5 3 Z t m H n V k m F m R H u 0 j 6 S J Z U 0 3 G x s 0 6 V u b 1 T h I i l S n q n 3 O Y P D I B v h + p w d w k b A / m I e F p u 3 7 9 l v n s s z O 6 u g h u 6 P q e B c 0 l E Q s t / Q s m d 7 7 T b N 2 6 V e 2 z a O A B J V o C F a 2 z q 0 t / A 0 m F w 6 G 0 z I l U 9 w N z q b C h v G N 7 O C E A k R 4 E 1 R I F g j O C D r + 5 u V U l b Z H c N 5 0 / M Z a p O Q W e 1 r y G f z 8 + f J m Y N p 6 z S w w 8 / P y M n 3 j H o N g 6 H w F L k W 2 l o O G S 1 N 6 q P o x N 7 R T 1 B a X j d s v S k / X i A d / q v d s M a c B T U R P r / I A U O v + a 6 f H O M T O E H 3 c 4 L x g f y o m y H u 1 4 v D N N I R 9 e Q z m t z 2 N t M A a I N 2 Y t m M O V L H M p P W A M d S 7 Z 4 L 0 x E I p a p b n 1 A k 7 O O 2 w t r j U 0 N J n n 3 W m i q W x z / 2 I x c K i c 3 j x q S k p L l 5 W o e O e w b 0 a F D N v d W c u x g M q J v e c d Y u C e G D A n B A z C k I Q T U q F u M g G U j E 6 Z m d n m x c u X U q c B U 7 D j k P u X a 0 P C x q F C P I n i S + h 8 E v D x 9 q k Q m Q C u 7 b t C p E S Q C U T f e j x k A o z l f O r J S m v J B P K C z O N 5 E U E m k C e d A V J o X H 7 D 6 9 D A o Q K Z w J s g E y S + X O 9 E J 5 B K D B B k j E 0 F m Q D X t m 6 t M Z + f W H o x h b w N h W Y 6 v T I u 9 R S y o g I y s X M p M g G u 4 9 D x A k I h u c j r 7 i y 4 v a C E I y A Y G y o n h 3 G s B Z 2 F M J 1 e t q g 9 r 7 Y k 7 B U l k z h + Y A p C Q G w W F n 1 + 2 x A 9 F u P F E D F 2 J R + 4 R 2 H s X W I m 8 c O 2 d H X 9 r x R e l / 5 S u C K E u d + a H j G g a 4 F E L X O d L S T H j K V h Q C q k K Y s u Y E d G O 0 a Y 0 a u e x j j f F 6 5 w 1 L 1 4 g B e Q y a B e o C U x P c X m 4 c N e 0 n u X 4 l j x T q w i e S v 6 p 1 e W W H Q p i N a U m H / O v a 4 P q 0 h U e X q r 0 y P t L J l R S W U n 0 k U D G 4 g V N l D D P p L P 0 T h I C s m W B p B o o I Y W 5 8 w v 6 c T w S l W L b r H 3 / D p u z p H A c s I T N R 4 v G K + L B x 9 I / b C i o 5 8 E 5 J Z 2 u b k i 6 O H P n 7 u w 5 H v m + R k y O r N z S s f k P t o x L d 8 / L e 8 p d o f h B w i K w 2 Y 5 Y A N 9 / / 1 5 t b e 8 I O C Z o F 7 C p i A V 9 6 4 0 c v + n g 7 t i T / G A P I + 3 L a / p 3 0 + P X i W k V c 2 k 7 x T x u j h t W H T l L / U y l g M D r L h 2 G a z 0 w + j 4 l P n p 6 a j Z t 6 1 M n Q P x q E g 9 o w F T 3 x 8 w O 4 t n z R N R z f w W Y v O D 9 d a h k t E J W j K k y z 3 e a H R y 1 S 0 H + x 1 g Z D J F 7 i O o g 7 C v P C 5 6 J H F h 1 p z Z L v f n z Q c e D 4 i s s J M J l w N T V 6 K n x V s w 2 x Y j H 5 u G h k u E B I t f J x v k e W d h N e t g 8 A N u e 6 R Z 9 M R E p B Z t E W J i + + F U Y Z D X x v I N 9 P d r j g y u P e j M N Q d 2 J 2 a i Y e J i + Z K I S p E + N D 4 k T S w y g e z M N L P Q d S t i x u p y I J r g 3 c 3 T p l A k G R K M 3 0 H i 1 Q R e S Q 8 7 q c d k V Y o G E o i + A S m H t w 2 y Y 2 u c l / P L k c n e m 0 0 i c 6 E 2 0 9 T 3 p Y m t N K M x g X y X x T a R p h u y F p Y l k 5 + 6 F i + Z b j a n m 0 y f 7 0 c l w l W O 6 k X B D U 3 q N D x 9 0 T Z L M r B n z y 5 1 1 8 c C R G d M L H p C I p 0 2 o V K Q i X 3 m d T F O 1 t R Q p x l x x 0 T 9 y x U C s k w q K a f N A j 2 i / G E C y s r 1 i D e A f W 4 O 6 + V A 5 R E 8 u V a Q 0 K W 6 q l T r C J C M / 6 P t Y W l i g S e P J P 0 r h Z V o J T m O m v r J j k l T I i o o J C W 5 D E 4 N S 4 a n X W n m u Z S f f J K t e M E A 9 c P 2 2 D 3 5 U q B D y X P V Q 3 r 1 7 7 7 7 X s d 2 N E h X G h 4 N F s O f s n 3 H d r N r 1 y 5 z 8 9 Z t b d D x 2 j m r A b / P / c Q C v 0 8 + C Y g T D V Y H s Y S S 2 p G t 2 I I V m 0 x 3 Z 4 c Z n x j T i Z J M q U H S r k V r i k b C b K h k g d H / e O H 0 R p G 6 N C q d H 1 D t M M T 9 Q N y a 1 7 P E 0 1 2 q 8 7 e J 6 n q D G t O 3 U v A O r 4 l q a E E E P e 3 i l k g L g L r m B a r l U h M G g y I p k X D x w q r l S B v s I l z P L H H D g C 0 5 A p n o x 3 l m w U Y D 2 2 b f 3 j 3 m / P k f d d A 1 W c A T + u T x 0 5 g N n n e E K h c N P o 8 q x 1 b p p N s F V R 1 R 8 1 i j i l x 9 z D E L B A m a T Z w N 9 d Z L K L v w V z y g N 4 v W p V H p / M D 4 F Y a 4 H 3 q j 4 s Z i v M 8 Q y D O x l B M i F h g w v u t O C 8 F d H v 0 7 1 r t m w S A x H k S / 2 M T l 7 r F 9 y H n V 3 C f q W o 8 Q i D A n Q n F Y x I D B W a a X 2 M S S g L Q C f r 0 / I M L g v f d O x l w r K 1 F g N g H 3 i Z c u G r j W G a + K B m R 6 8 e K 1 E o W K s d v u r n b t t D g m 5 z r t x V 5 L F N 5 q G 6 o 0 B h l i g Y Q p x L 2 t F R O T k V H f N 5 o z 1 I 5 L B g b G A 2 p 3 l e c t t g 2 J 0 r a g i k k G c 0 f u B f X v m m c + F u 0 B 9 R O y 3 P O R u p x / 1 p W u W 8 K 1 y O m Q L e q O T Z Q S C + 2 e g N N o Q D Q C e K P z n y c a z N Q d H R k 1 F y 8 u X t + X 5 J f R i 1 9 D k G f P n u s 0 e P a 9 B X G V L 0 R i H 6 e F V Q n 1 W n R 7 X m V J m I S K 0 Z H F B V y t f u A 5 l w O V g a e H X h e R S 4 z W S u E d S O X 7 W L f J i / d q S I A f x 8 2 s E n x z n x B r K f A Z 3 O 3 b i h 2 1 D o n G s j D P u 4 L m e l O Y X M z d u l i b o Z 9 n k D t a c r 5 o H t Q c F d G G v B 9 w P S + F 1 t Z W k + M u 0 Z k s o J b V b K n R i A c v y M p L I k 6 C a S 1 4 Z t 4 f C y H Y O V O W M L S P 4 t I y 9 x j 7 a 1 x t M D n S f 4 m C E M p D r z W V 1 c P b o C 0 K c + Z 1 H d y l g B e K X G 1 k 1 G E 6 M 6 W n Z + X h + L Y z w B C n 2 A y n F j g J V u N 8 W A l s k s r l 8 N r j U i d d V 9 t Q U F V H L + b m U 1 T q D b g D u 9 6 r O 6 s 3 i i E f O 9 D U C 9 J y L Q U C W A l B S j Y g w / Y d W 5 U M q H 7 Y b U g u U j x b c A 2 m s G p I R o Z j F 4 W L N P T U V M 2 M Z M 8 x D s W E Q y a K 6 g c W t e f V F R U O i S i J x D t V 0 + a o l F i S C 0 h 1 a I h + z d Y a c / z 4 M f P x x x / p m M V H H 3 3 o f i J + 2 J + B m E M p V e Z 2 s 5 M i G N D D 4 w 5 f D x y q m N F B Z 7 8 V F l d a x w s i X T 7 Z M a 5 u f + + 3 d Q 4 v L Q k t a H T M K u Z v 7 7 t 2 X r R T h A x E q H 1 8 N p n A T u r o 6 N L c i 1 e v X t c 8 h 1 Z d 5 Z e 9 v z 8 n R L l 4 8 b K e C x X 5 N y n f w R J A 9 t z 4 m J N m u 6 3 b i a C w 7 X i t J W E 2 F L 1 8 L A M 2 H p T P 3 D e n q v o 0 B o 5 I A w v i u T o 6 O j Q R B x I J M c 2 k t G d P X 5 i X L 1 + Z z A w S V u a o B w c x j 6 G 6 W t B A K v L n d R z J P k l G Y C H u i I O 1 4 l F H m k r C z D Q n f T S r 1 B P F A F b S Z A m y / W w 3 i 0 q n m u + e L n 4 n S H L q M R b w n N G 5 0 G j 5 6 y O b H E 3 h a k O k + k j D b m x o 0 o D T Z A J 7 j + n q J 0 8 e N 5 9 / / l l E H K T 3 6 S A G + S Q + + O C 0 Z u q 1 5 F E C j Y + F 9 o k 4 J + N u W k a 6 G Z x B N Z T a 5 Y s S U F I u P 6 1 N S P c y m 7 5 d e h I n P d N K I i W 4 D 5 Y 2 I U 9 E Z 1 e 3 e n R w y Q J e F D N z 9 + 7 b o 5 P u X r + q 1 Z f N G k k 4 H x j 5 J u Q / U b C z P K M 9 h R j 6 2 C Z / T i D O E d X P D 5 D 1 0 q X L v t K c O o B s 0 W p v L J B J l m k c h w 4 d 1 O y z S I G 1 d K y x Q G f K g u B 4 I 1 n n 2 E s q 2 6 b Y 4 r l j K o l O 1 B Q V h / E o 1 E C k E T a U j Z Q g L 8 b k 5 I R 5 2 J U n 0 n z W H D 9 a p d + x V i T M h n I i 5 6 V n j 6 r M 5 e q W a A S 7 + H B 5 W a m u Y 3 v 7 7 j 2 t H G a r v i + 9 D d O v i w o L 1 a 1 L b n B c v Y T r J 5 J M A C I x a z Q a T O Z b m I w v l 8 P b g l h k I k E o I U Q H D x 5 0 z 4 T B y o h I t a X I d L E 2 U k q R d Y q F 4 u j l b 9 2 + o 0 4 h J j w m G n S e n 5 z 9 W F M G Q B a / j t q x i 5 w 5 Y n S 4 k I i B W 5 w X G S L l u N Y j m g 7 3 R 9 p p P k j n L x f k G 5 x 2 v N a S M B u K h / A n T + R J 7 9 H G 7 M W q F C H 3 J 4 6 J 7 i 4 P + e D B 4 4 g 5 L u w v 5 + p d K 3 b t 2 m H G p P e K R u b Q P e 3 Z / 9 z x T t W M d B p P N Y z I C 3 p / c g E u t x r I r p J I R x E d K H 9 D w p Y P P n h P O s F m M z w U z p a b S L B A A N 5 J p p F A q m g I n V x i z a s X k H l X S r B U p w 1 B J F J N c 4 6 B X Z Y H d c j 0 F t p Q D E f E J e o 9 H 7 F R z I A F l L G J 7 E A d P W V V Z b n u r y d Q K Z 4 8 f u I e O S A l 8 P S U 0 5 A g l S 3 Y V 3 9 O I O n m P / 7 j P 2 v 4 k B d / / O O 3 u n K 9 t / O K B c a x Y o F V D z e I N N A 2 m k R g I 1 l A D s r 4 l L O l s M g 4 C w v Y Y w r u d y Q W + 5 M T 4 y Z P V E Y W Q + A 4 g K f S b c d r L Q k z D A I p k y F C x U M s A l G Z Y W t R W 1 u r C 5 t d v P C T J u 1 A S j B K b u 2 a 9 U S V q J Q A D 9 b 1 6 z e 1 9 / 3 0 s 7 N 6 z g s W a P 5 z I t Y n + 3 M 1 U e X k + I S o h M 6 S r T S + r 7 / + y p U 0 O Z r R y N r A q 0 F R c a H 5 7 r t z + t 0 W i a w d 7 o t 8 5 q j 8 7 F O 6 h l N 1 4 Y M 7 T U G N L a z c t M 0 U b A x f J 0 c H g b A s e 4 q r H A c H N 8 X 0 e I 7 L S 5 c f k 4 s X C b O h p o Y 6 5 K X I 3 r J k w s 5 y Q n + 8 a K h v 1 K w + r J / K Q 9 6 8 e U u 9 d t e v J S 9 W L B Z I N Q U u n L + g 9 s F y 8 3 I g V r w g 0 p y 5 X F 5 J 9 7 5 P N H s y U P v i k S a M Z I X 1 w Y E B H X N D M g G M e a a 2 o 7 7 R i S G V 7 9 y 5 u + L g V 2 b E s i p G r d h j D 9 s C 5 k Z j m q a o X s 0 E S T 8 w z n j i 5 H F t Z 5 N y a 4 z B P W 5 3 c v E N i X J z 9 3 m X K S k v M 0 O T o v q 5 h B q f d t o l + 4 5 9 x 6 z o B T M 8 L e 9 V t m X l O D j C b X k t J X E 2 F E X + Z w n F 1 u 5 H 4 7 2 a x T F 0 7 5 4 6 q V v + x s a V 5 c j L p f I I 3 F x P 4 I K n 8 p F Q i Q Z L 8 E S P M 2 W l L 5 i c 9 O S 7 5 v v 7 e z X / H 8 A W Z c F r C M O K 9 k O D Q 5 q a G E L R s b G U K e N 7 p N 7 C I 4 h N s h x Q 1 x / c f 2 D u P 2 8 x d x t m T V P 3 h K Y V Y + C e V R 4 T A Q Z 5 u c d R 6 Y M u 1 6 W Z a / U 2 I 6 w j V U f S a s y t p j T z p E 1 I J j 8 M c V 5 1 p W r s n l 0 E k C j z q c k J 8 1 r O 8 z d B 6 e V C b X i N J X H f J E X M H g c x i A S K 0 g Z M t q f x o F 4 Q O s T I t x c Y n 3 w L e Q v I s q r e m H U C t k R d X Z 3 5 + E z 8 g 8 R I m u U Q a 5 V 0 8 N 6 W a f 0 O C H d G J V 4 k 6 d a K + S n W n l p Q y W E B m R o a G j V y o r D I f / U S c q z j X i c I l o U Z C D y N B S T b 5 s 2 b z b / 9 + U e m p O a Q S P q w K o X X s W 8 s d r v w Y m q J i C c W B u 8 b D + o k T i A y S E l h t 3 p G t s e q n Q H n 5 x 0 B J R + J W R y C 0 Y 5 S z M y 0 k 0 h U a i b U f h N R E q b y U S C U S i Y 5 8 s I r q V 7 c P q 8 D s x Z I H 9 y 1 S 7 n A T 5 1 6 V 1 W Q 9 Q I D y T t 2 7 F A 9 f S W w K l y 0 J 8 y i w W f V v 2 i g E s 7 P T Z n y u a e a c 5 D v i 2 e y Z G X + r A 6 K n x b 1 M V q d B n v y u 8 2 n n 5 w 1 c x 4 V D k l M G r N H j x 6 7 Z 2 K D d 8 g K 7 G y / / / 7 c o g 4 O y U G u + W A w V Y 3 / o I + D g + k y y 3 U T F 1 9 n m M u 1 / m 3 h d l O 6 6 U 4 / r K t N h g C Z I J K 7 t f t X 6 4 O m f 8 y Y 7 h E 3 A N Z 1 q Z N r g m f I z M o O f d a 2 3 0 S U l K v P G 5 Z 7 x r g x l 7 H F j I 0 t v Z z N 8 G C v z o g l q Q a 9 3 u v X r 7 X x e k n n B X 8 H A c m l x g x O m 0 s 7 m e A 3 m S m 6 n A t 5 O d T 3 B n V a u w X T 4 z 9 y I x + W A g Y 9 v x + d G Y k q v N u W Y Y Y n w p m R y F Z 7 o M K f w H z G h m / 9 9 O M l n Y 5 x 8 e K P 5 u z Z M 8 5 J F 8 4 g q K h F m h 0 o P j B G S F Q K y 3 i y E P c r s c 1 Y n J t c 8 w z Q 7 9 6 3 3 9 z t Y H J i Z K d E F A w x h i y r 6 s 0 z w b 0 S 7 D s + x Z r A q e Z o t Z M T c U C k G h M n o 8 f V W N L T L u 3 p t D V 3 O + + k Y G B O G 4 s E 6 F b K q c 0 T m u J u W L S h Y F q 6 / O 2 C u S n C O t X M m d O n d 7 n f u n Y k l F C B 3 C 1 m c G j 5 B d f o d V H z c J O n B d P M E T F i Y 4 H G 9 e r V a 1 3 4 m f R V S 2 U Q T S Q Y o P Q G X 6 4 W 7 c N B X c O 3 V B o + s X r x A A d B / 8 C A K R F b M l G A o D R U b C U S S V o 4 + e + 6 p X O r c c / E D 9 4 z E Q y 8 W x x I q M p 0 j L 1 S d 4 G g q F r z G 8 y r v t g Z h e h D 9 0 u d M I P 5 u b u Y w 2 B P s 8 n I L Z S O M 1 c 7 E D / w e 2 E C e c n k E s m S y k O o d z e P 6 7 g T p J q c Y E V 6 k X i N Y o I U Z J m 9 + 5 Z O f 7 Y S a I q 0 R J X 5 8 W Z 5 a R 5 n h G x j S R 5 6 X 9 L i s i r f c m B m 5 q 9 / 8 0 s N O f I b 0 E s G Y t z 2 i l G 5 Y V Y 7 k H j J B F A 5 i x M 8 g E 2 D v 3 L l m s l 0 P Z i A l e R 5 P 6 s h E 0 B l 5 D 0 i 2 d i H s H x f S S k L C x S a z c X O L O R Y o F E / E e l j y Q Q O b c k x s 9 N T e i 0 a l k i 6 d V W 4 c B E C 6 T W I x X X 3 c / p Z h g h s R 7 9 g U k W H h l h c 2 7 m r Q u 8 x U S W h N p T c o V S q 7 M k 3 a 5 G z F t 5 9 C 9 Q 3 3 O R L g Y f e s C F P X x j j Q T g o q J h k w 5 v W d 7 0 R T / q s 5 f C s y 2 N n u D h 6 5 B 0 N N K X 3 x o G w Z c u W i K n + y c D Z X V N m 8 x K J d b y g j Z T m z p r p s c V T c L x E y k m b U y e E H L j n n W v y P 4 d M b L W E r / W K 6 h h W E R f M + K R z T R d n s + 0 3 A S U O c 3 d l c J j K l 0 c h + p x 7 7 P t Z D 1 B / L I H 4 L D k O 8 E w l E / w e B H 5 T o H f 3 m 9 q 9 E m w W G + V 2 S 6 R x 3 z Z V r s H F z m C 5 s 6 x m s k E D 2 1 U 2 p 0 s H L Y d 9 F b P m 6 p X r 5 p P D Y e n s N A / I w s Y h y o i Y o W H S S I k g E c U h U f j a v G n u Y 4 w o 1 e l M h g Z N 5 y i r s f i I w T U i 4 Y T C I 2 U l l F s b v l i a R m H w P d 6 Q G K Q a A 6 8 s a J w s o F Y m Q k q s F h j 7 S 6 X P i g e 5 G f N m a C L F j E 6 G X 3 H 3 W C A 0 z o T U X 0 / Y M D M y y M Y C y U r 3 7 t t t g i l z 5 s y O a c 0 0 6 y T L F B X Q / Y x D L o q H N K H i P e d I I C 1 C q k l 3 I Q u c E b S p g b V V b 0 w k 1 I a i p K f 0 y t a j 8 r n 7 q w U S S i O D P a i q q t L B R n r b Z I C 4 Q u y B N 4 m 1 1 J n F y e o p c 9 u T Y y L e P H 3 J g H X 9 k / 8 Q 7 1 0 0 W E 0 E s B I + h C e L E 4 A c a f K 3 z E o Q m i i x w q T x F C G L s 2 + J x D l 7 3 T k H m f i c 4 z K f N w c P V t M 8 E 1 q Q J 3 K L i S s p c + M h x 0 S I V B 7 M z X g G Q K M v + o A K w V v j B d 9 7 9 u x Z c / / + Q 7 2 e S N C L v Q 1 I B K F I k H m g f N p c c F c C I T U Z U + P f F E 5 v n T Q v X j w 3 b T 2 j o V g / X P 6 k b W b L O e z k 6 G f n H b P g u E M S l z C Q x e 5 r 8 R 5 7 P + c 4 K 3 i v 0 z P z G s P o r A 4 z L y o v 8 9 6 c d p u o k p R u m L E P v j 4 a V N R E 2 6 2 Q u r a Y b o u B p P C L g i a Q k x U f u r t Y b C t x q K + v N 7 t 3 J 2 5 c 4 k 2 D 9 M r S 9 j Q r E q D 7 + T H G w G m y k Z 2 e Y r a U 5 5 n q X C H U W K d K H S Q T C w t A A t T c q k 3 h B D m c s 9 s n H a K C Q 5 R Q c Y n j d x w i l k M m a 0 d 1 i u k I a S F V a k p y O s 6 k E I r 2 n + K R U l 5 8 9 u E R f S j y w s U D W 0 l + Y C J c f U P j k u E w K 8 X 2 7 d u T a p + 9 C T C V 3 g u W K Y 1 n A b l k o K q q 0 u y r E T t u 6 q X a q j h I i H A n 5 T M B 0 c z K t t I L I F l 4 / z O z H s J 4 i r B F t v a a I 4 n s N Z 1 w a M k l 2 4 5 B U e f 7 + 0 z r g D G Z 6 c l x O i X c h q J k m W b Z O m M S w E u s 3 K w 0 D c z k h 7 V C 4 s B S b n I S i T A F A V s r E e A + i c j + 1 w Q b L e H F y + 5 g 3 J m W E g 3 C z A 4 f O a x T Y x o a G v S Y a S U / + 9 l n Z u e u H a G l Z y w 5 B p l t o S R x y a H 7 7 r G S x t m 3 M 3 a t i h f 6 r L s / K 9 d n p q f M i P Q v 7 7 6 3 V 9 5 1 Z L t N R E m 4 D W U L L k k v k U J w j y E V q X / t c S z g b V t q 4 h v u b S a c M V M 0 U d i 8 O X E j 5 6 s B j W B R v a 0 R f l l y L 6 1 T N i c / 5 O X m 6 S r 4 h w 8 f 1 p h J v L c 8 M 0 v P M D Z m S T M 2 Z c z t Z m d 6 B k X + J / + F y a K O B v Z d U j n 7 k d s Q w a Q w 0 X B r 4 Y z r d H L a a i J L U l Q + E O G Y 8 D S O S 9 c f u X u o V 1 v 1 N p Y C l b Z c 4 y I X B O 5 g K i 0 R Y H W + C x d + d M d r / n W g y M e z B t 6 U P Q W i P a m 8 6 / b 2 d u 1 A L Y G a B 5 w o c Y c s z j n n 2 J 6 z 5 9 2 t k s h u w 0 T S 6 7 K d D W 4 w r 7 p j d 9 B r R d I I l R d s l f + H p Z Q t g f l J c 8 2 d N M g A J u K d X A a x Q K W P j S 4 / a E A i l 4 c P H 7 p H a w P 3 + c k n Z 0 x A p G M i J V + 8 o E E k A 0 w N i Q b 2 V L K T e C 4 F n t Q h h E M C 5 q B R / 1 b d q 8 h z Q o T s d X U y u O R w 1 D 3 v M f v h z z l k s n F 9 H M + Z h t 5 U 8 + H H h 5 0 f T w I S O h 8 q u q T I w 1 E 5 X o z P B D X c A w O U a 8 + f v z T n v j + n o t 4 P 9 F Y T k 8 t H a I M j R 4 6 Y p q b l J 8 L F C 9 J i I a 0 m 4 / z 9 R C K 6 3 h I B x o I y f V J K v w l b y p J E / u e e M W Z y a k r T I A B 7 v W c U W 9 s l D e d C 0 o n i n L P k 4 1 j J w 3 k l k 7 u v h Y U B n P 1 g G l 4 z + Z E k F B S z p P 0 L B p w H o H H Y B p J a e V q k 0 p g G u j K H Z v / + f T p T 9 M a N m 5 q H j 3 N e 8 H f 0 L P E i 0 a n F 6 D E v X b q 0 L v G D F j S O Z M E m z v S i Z T C g b v W p O F d v T A b Q V H A u M T / L E u Z J R 8 D U i 0 T R Y 6 + N J C V M F E q U I 8 J L J t 0 X M r n n 0 o P I k O T 9 S 5 r K B z Z k 9 E j r Q P J E q n 4 l e z 8 3 d X U N G v p P G B E k Y E F k K u T u 3 X u L b B d y U s c L J A o T 5 v D 4 r B b c R 0 t L i 2 Z Y D Q Y D 5 v P P f 6 Z R G e f O n V 9 z S F C 8 s B 1 Q M k D 0 e z T g 8 O W 6 D N M b Y z 2 t Z A E y M F W F Z J k 4 l 3 B I W I n T O S T S y d 2 P K K 6 U C r n F b d F r b M N k U o n l F s 5 / 8 t k x 9 5 e T g 6 Q S C m i z k A f 1 o m s k 1 e z b t 8 e c + + G C 9 v w 0 X q Y B 4 P k 7 c v S I N t o X L 1 5 q B d G w B l c 4 L k Q W 0 2 t X r 7 l H 8 Y E K J 9 v S 9 9 / 9 o J K S n A o f f v h B K O q c 6 Q + f f f a p e h 2 Z P w Q g G V O y W Q v 2 h + / P J 8 x 1 z 7 0 k g l C N / Y F F C w k A v / W l L B 6 s c h X E 1 Y D 6 Q k X v 7 O g 0 Z 8 9 + p D G M 1 v U d m m m r x S G D J Y t 3 P + T l Y y v n Q p I q u o j K J z v u L y c P K T d r W 5 K n X w i m 5 3 L M w C j L q / A S w 5 U 0 0 / i 9 m Z 8 e M z t 2 b j f F x U X O b F E a k V w D S K 8 b N 2 5 p 1 q H H j 5 + E p l + v B C 9 e v N J Z v k t h f H x C p S L p f X F s L O W i t 0 A 9 a R U i Z U h v i o p i 7 6 u z s 0 u 9 m / G m M Y 4 F O h m e P 3 r G 7 l K Y 0 2 p L M Y G U 8 O u s 7 w u Y j d k s e r 2 4 I U U v c + P F h s w F c 3 J z c u 1 G 6 v D x 4 6 d m 1 y 7 S K p P y i 0 b v 2 E O o e l Y 6 h d Q 2 D 1 F 0 y 7 E Q k n 0 7 i T A 0 o X D O X T x d t 7 O y n d G y d 2 + 1 2 b q t 0 r 2 D 5 C C p N h T / M g L j 8 n 9 5 y U q U 8 M s O 1 v z M f P 3 z L z X 1 M k Y / U s F L F 8 Y l z p 7 9 W F f Y Q H J Q 2 S t F Y W H s K d 1 j 0 m A Z n W c N J F J p o S r G Q y a A i 3 7 P 3 j 0 i U Q v 1 h V q U l 5 e p 5 / L H H 3 9 a s 7 R a a e d B r k Y v m U D j Q J r J S 4 8 8 B 1 m 5 Z / J P k F P e D 4 z 9 J A t E Q Z B H h H l t b A M B x p j C Z J q e 9 a p 6 z n k t r u R y z k k J X Y 8 8 d g j G M e Q K b 2 V H 7 P Y q t 1 U m 7 1 / S V T 4 Q 5 G 3 r g z s v l 8 Z C w W U L K i r K T W 1 t n R n F P v E 0 J D 6 z Y 8 d 2 n Q O 1 m u h v J M U 3 v / u 9 p s B i 9 Q 7 W M y K s 6 N y 5 C 5 p A / q u v v l i 0 k N d K g P p n n 8 m C c 2 f O f K y / w 5 j K m 0 C j S K Y b j e n m 4 2 2 T u k q 9 R Y d I U O q U u q T x b c 7 u M 3 v z W h Y 9 A 5 I u 0 a B R E 2 r 0 0 0 + X d Z + l h 1 h N o 7 G p W U m m j V / u 4 1 K t T Q t m i c S + k I R z s h 8 d D R E q 7 n E 4 p 0 R 4 n 2 1 2 d m L S m C 2 H l F u 1 r d G 1 m R R 0 D G x w 1 T 6 H G P w o F Y O B z B Z 7 h I b P c p V O 8 v n E g S U i W X p F X 4 R U c L y S a D n w f S T o 3 L Z 9 q 3 t m M b D J T s n z R K / o s R S o C 7 y d 8 a w y a M G 9 U F g k r a q q Q l f Q 4 F m 7 h E R D w 8 N y n 0 2 i V u e b d 0 + d U F s F R 5 C 1 D / 3 U P z / H x W o x J u r d o 0 d P T J l I c D p P f p 9 7 h U h P n z 4 z m 6 q q T P 9 c g a n r c Y h u P X p K B v c Y V S 5 0 T k p I z W M / p O r N u S q e V f l Q 9 S D r r P n l L 8 P p m 5 O J l F t 1 6 0 O o L i H U L I p + i h B K p Z D T C 7 5 T 0 m P S U u d D j Y e V I f D 8 4 Q R I F F 6 + e G l 2 7 9 n t H i U W B H b 6 T T n w Y m J i 0 l y 5 c l V V 2 H g m L k I o M j 3 F 8 1 k 6 B w p S x + 7 T Y J e 6 n 2 i 0 D w U W T Z l n C d Q P 4 8 j Q t B x 4 D k L M k E g 2 Y 5 U l P 4 W k M d 9 f e 2 b y t 7 z v n L M k U v I s m K y 0 O T N G F l g l E W Q S o i j J 5 p U 8 l l x K I K 4 J S c O k c u y n Y O q C + e o X 6 0 S o 2 3 V t 6 0 I o 0 N q b L Z K J o F n p i e Q Y n X N 6 Y s i 8 W z 2 m U c Y n 3 z 2 h n 4 M A u + K Y Q s E L i K f h P H v 2 Q r 2 K y Q D 3 8 O r V K 7 N 7 9 / K E R e V p F Z v w 4 I H 9 S 9 4 3 0 g l b Z 6 1 p z O I F 2 V 1 v N P m r R E X Z c 6 E F 1 1 Y K n u P m z d u q c d j n p b 6 A n e x 3 u y m o K Z S t J A p J I f d 6 h F R a g D T u v i u R H C n l 7 E c 6 I h w y I Z 1 + 9 e s P k 6 D E + m N d b C g L j T D X y s B I l A q T f 2 l Z + W r I H z 9 x T H t m Y B P Z R 4 P U Y y w i Q I q v 1 6 9 r z Y M H D z U V G e e X A h W e L N B Q R k c X L 3 / j B 5 7 z 0 M E D G m G N Z H t b k J 0 W 2 5 3 M Y t p L e Q R j A U I M D g 6 Y A w f 2 h u x f J Y k U O 3 7 E N i a Z Z L 8 s D 3 X N J Z V + x p I p v P U W x 2 Z i E N c S b V 4 a + P y 6 k Q m s K 6 E q i x g U d S q I S p P / y b H o 0 v I + U V W w d c C u X T u d A V R P r 0 b v w 3 h P Q 3 2 9 u p S J U O Z z r N h O b + 7 N R h u N R O T X i w U 6 A V z u K w G r l K M m X r 1 6 T b 2 b f o h H 8 i Y K 8 f h 7 W g e X t z t p w H b J V p 7 r 4 c O n 7 v I 2 D p H 0 b e u + E E C 2 N x p c D 5 9 L p t D n X P K 0 D 1 m y O c U h D Z 9 z 9 y O u O Q R y t g 6 p R E S Z X / 7 6 Y + f m 1 g l J j e X z K 5 p b w F a E W 4 E / v s 6 Q r R P g y j G 2 w 4 X z P 5 p R d + I g G Y D u 3 L 5 n 9 u / b Z 7 C F I A h j V 9 h Z J B v h 7 3 D D E m H B Z E P m 2 d h o C 4 i Y 6 H A k L 7 i 3 3 B U 4 D y w g z P v v n 1 a 1 D q 8 j 9 0 t D v H j h R z X g 3 z a 8 6 I 4 9 4 M u Y E p 0 h 4 W N 0 E u D q 1 R v m 3 X e P a 0 5 x o O / a f e d I p m t 1 Q T P G m k 5 e M u l 1 2 z b c r R T 1 4 L m f s d 4 8 L 3 k c A k U e U 3 S d N Z 8 2 m M y S c r u + 3 V F q 1 x F N H W n S W / H r q d I 7 y l O j C s p d 1 K Q 8 N g P 9 g 7 o S B 3 F d h w 4 d M N 9 8 8 w f z 9 c + / k v P 9 u i J d L D c 3 D T L a k 8 a L J o V z s u w n w G A u 4 0 9 r B f Y G i W e Y Z P c m 0 D e W a h 6 0 L Z 9 7 3 H r / U F t J w b x r 1 y 5 T X b 1 J h w n o u C g 0 d j o M h z w O E S y R U O d / f I 2 X D 7 J E k i m k 1 i l p n G t h s n j 3 X d J Y u 0 n 3 X U f E r O P Z Y 9 3 c 3 / x 2 8 Z p e y U b K n T d A q N a u d D N N d L n O 6 g 1 o L 8 Y L 2 L O h w 1 S U 5 K t N F A y m a Q V D I K Z 7 M H e K 5 V e W A j b V O + 8 k L z T f D 0 g T i J 8 I E N K 0 1 i i L t a K h b c j U j S 3 d Q U C q O l G 9 t 4 v q 6 o U l j l + B E A N i a t 5 r k c 5 U S c P 5 S P K E S e U c K x n 1 n B D J n X 5 h i W U J 5 T g h O L a E c p w R 2 Z l B 8 + X P P 3 D v b P 2 w 7 i o f Z V P 5 t G y k 0 q R S w m X e v B i q U A O 2 t r Z e K + m n H y + r + v f R R x + Y f p F c v A Q Q H T x r c V A M / v U e T I 1 1 L 6 v C u n d t k S A t d u r M o C n w C V W y Y L X G 7 5 8 H T X 9 f O C W 2 l z S x y n W x l + 4 2 B 5 1 j y O I S h p I i d j W z a E M S y i V M a B u T T O 6 + e 2 y J h Z 3 + 5 S + E T D 5 t L 9 l F F F y f s + t Q K k u k 9 W i l U g l u 5 c r x u V c Z O o J O Z M M Z z / p M B w 7 u N 5 c v X V H V A i f E v / z L N 4 u 8 e z g 2 O j u 7 Q 8 R b D 0 x P J y 5 O R 5 q l u 7 e + o C H + z / / v n 9 Q 2 r d l S o 2 s r x Q J T P F I D Q f X K W i J Z M n m P Q + e l P G 0 P a D i T l U g q g f T z z j 5 z 4 W p 7 3 H A j b Q f O d e c 7 n X Y R J p P 7 m d B x u K D m Q c K P P j 4 q d + r f 7 p J d 1 t X L 5 0 V G + o I m D 3 E q 1 U o p K V K Z A + N C O F H v b G 4 B w O 1 + + P G H e s x S O K f E z q J S v / n m j x F Z i l i O E q J N T 4 f H T s 6 L 0 c + I / M W L P 8 l n E y d R i E X b t 2 + f e / T n i x 9 + O G f + 7 W 9 / H d d A M u C 9 W e 5 b 4 t i C + u Y 0 9 n k z P L 5 g L r x M M x 3 D l i w e I u l 7 l 8 + 5 h H H O Q 0 D 2 X e J w T f / O W y x 5 X C J Z S a U 2 1 J y 0 k 3 l T X J L 8 F N O x o H X z p s o 2 c q F o p V E 5 t v L m z B 1 R D V j R 8 P G j p / I B 9 6 X J l n E s o t I x g p u b W n R c 5 5 e / / F p 7 2 P / + 3 / 9 f / R z G P S 7 1 b / / 4 r Y 5 R 0 e g J D W I i I 5 E K + f k b N H h 1 r c C F j 4 c u E Q 6 J N 4 0 9 u 3 e H x o o s W H c K 5 G c u V v 8 g D b A k U i L Y 9 6 c E W T A / 1 a a Z W 8 2 u v e S e d 4 p L K j 7 v 2 d d j 7 9 Z D J i u B v O 0 k 8 h z j V X T G 8 + a 3 f / E z 3 7 a 2 X u W N S S i L g j y 5 D S q a C t H K c S r s h 5 f p 5 t j x I x r l o H B f H E C 1 8 0 o l i P X r 3 / x K x 4 T G x 8 Z V Q n 3 9 i 6 9 0 n K q p s d l s 3 R o Z a 0 f w q m Z c E k D G l e K 7 7 3 4 w H 4 u 0 T P T K F f b 5 1 h N 4 Q j d J B x U N M r k S f j R k c 6 O 7 9 W 9 L 3 2 i Y R B R 7 / n l n Q K X S z K w c 6 3 m X H P q O 5 0 1 O + p y Q V A j A 5 + 1 1 v s N t A 8 5 3 u d / J + V C b 8 G x D U s k p C x Q 5 v 3 V r e N 2 r N w X c a 0 K t N 1 d K i l L l J n g Z V B g V 5 P Q 2 V N R 5 e T G s + q 0 v y 7 1 h w P H W b V v U l g K T s y K 5 8 v N V O t F N 6 H p F w T T 5 + h S T k e k f U s O i 2 B B v Z m Z W J z P G C 1 T H L 7 6 Q X p D 7 / 1 e A 2 3 f u h l S 9 6 M 7 l g 6 2 s + T t u P t 0 5 Y d 6 t Y c 0 m 3 p P T + M n k 6 j T w c O F 9 t Q 3 Q P 1 o y h A v H 1 Q U z 5 p 3 K S V 2 q 0 y E P J f J z 4 W K v e z 8 n W 1 X t Z n X a j W 6 1 v c z K F 8 6 Z 4 y c P L m p f 6 1 3 e u I Q C O 7 e m U c O h S m Z L m Z U X P J B z z E x M C 5 3 0 Z T q F s K S 2 t s 5 Q A 7 j d l K F S q 6 W 5 Z V G E N j Y O f + M H i M e S l n v 2 7 D a v X t V q B E Z 7 W 7 u 5 c f 2 m O k V 4 i V 6 0 D Q X M 8 6 H E 9 4 I X L / y k R L 1 z + 4 5 7 Z v 2 w c 8 c O 3 V J H D C w j f Z 8 8 e a r P T 7 T K h N Q J y 3 + O D 3 U r s X Y V O 4 t B T 0 p f Z t / H 6 K T Y q U I m b f R 6 z p E y T l k w u S K V P t w 2 a a r z n b l Y E J K t X n e P L Q n D b c A l E F t 5 z w 6 Z 3 K 3 u W z X P a S t / 8 V d f 6 n O 8 a a T c b e x c f z 0 j B p 7 V M m g o Q l P H p d i y x K Q T 0 h 8 M p u v i X U G x + n h J j M y z A i I g i H 1 4 I t U 8 e f b M f H h 8 j x n o H z A F 7 t p H h M L g o O i Z K T D b i 2 K n K 7 N A b S R a G 0 B c G h k z Z 1 n t D 7 J 1 j Q b M 3 g / + a l F 6 4 9 V i Y n x C G + + W r V v c M + u L C + c v a m + P D f X p p 5 + 4 Z 4 U s + r 9 w J 0 Y 9 M g M a W 5 Q 1 c i 8 9 H T Z 5 G w r R L Z z P Q A a X Q E 6 R z k i 2 E C n s t X P O 6 5 w n j i 2 R 5 L o S T M n i f E 9 M M q l U Y t + R V J Q v v j x l N h b E P 7 s 5 m U i 5 9 x Y R 6 m X d h J l B K H g G f F k k K 0 w w t i n m 0 1 3 T 5 t q V q + a D D 9 9 X M S v 1 b q 4 2 Z I g h P W 1 2 F M + Z + / c f m G P H j m o P S 2 G w l C i A d 6 p W t / w N L x z w 2 / 3 j q e a 7 6 3 W m e N M e n V 5 + Y g k X 8 3 K g w T C x E l v v T Y D n I g K e X B 7 2 2 M I h x e L C f L W u r m 6 V 6 h c 0 4 k H + h m t K B D 7 D C 6 R e p k x 6 E J I 4 5 5 Q c s v + i O 9 V 0 D 8 k 7 C 5 H J u e Y Q z u 4 L Y T g f I Z F s Q d 2 D S O z P m E D q v P m L v / z K u e m 3 A L R Q b Z R v Q 9 m 9 I 1 t M I L e i p R I x N r 2 9 k 5 6 T a 6 g X 6 W W H T G t r q 7 7 M 1 J Q F H Y w c m H D U j s 2 b q / X h b t 6 4 F Y o 8 W C 2 Z A E S y N h P r G 8 1 N j Z u x l / 8 S M x t r v G h s b F T b 7 0 0 B 6 Y v a 6 y U M x T Z s R 3 2 L P E / O j L K a 3 e b 3 9 8 b l n E s I d 1 u e N 2 M + 3 D 6 p t l d 6 g H f m f o + n d H n I F H 3 N v n c 9 t u / e v n 8 9 d m 0 n L Y 7 d 9 B d / 9 f W i d v Q m y 1 t h Q 3 m x f 1 e u V p T j C n V 7 o k U V O 2 c G 5 w r M n a 4 i f d H g Q M W 0 y R T b G o l k 5 x F Z t S / R + J u v 9 5 v C / B y T N d 3 i n l k d h g a H T a m b 2 H G 9 Q a M l b A p V L 5 o 0 T p H j 0 L 5 T C D r W e M n J f i H O j C n K c i b 4 U T 7 c N i H a w b S 8 H z 7 L O 5 K t u 8 / A L T F 8 d 5 q C D m G i 3 q l D I v m c P R e S Q L Y 4 z g d V 9 V w 1 j 0 H c v / r r n 7 t P 8 7 b A m P 8 f m f 7 d q J 8 H z N I 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 N a m e = " S c h i c h t   1 "   G u i d = " 3 f 0 2 a 2 1 c - 1 d c c - 4 8 0 7 - b 8 4 3 - 6 e 1 5 0 5 1 a 7 1 0 1 "   R e v = " 1 "   R e v G u i d = " 7 3 d 7 6 5 f 0 - a 4 4 1 - 4 e d f - 8 7 1 0 - 0 1 5 e f 1 5 a 5 3 e 2 " 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C 2 0 4 8 1 B E - 2 8 9 9 - 4 9 7 F - B C 7 4 - 9 B 4 C 6 7 D D 8 E 8 3 } "   T o u r I d = " 1 1 4 d 3 8 4 f - a e 1 7 - 4 e 2 9 - 9 c 8 1 - 0 2 1 8 6 1 b b e 6 f 1 "   X m l V e r = " 5 "   M i n X m l V e r = " 3 " > < D e s c r i p t i o n > H i e r   s t e h t   e i n e   B e s c h r e i b u n g   f � r   d i e   T o u r . < / D e s c r i p t i o n > < I m a g e > i V B O R w 0 K G g o A A A A N S U h E U g A A A N Q A A A B 1 C A Y A A A A 2 n s 9 T A A A A A X N S R 0 I A r s 4 c 6 Q A A A A R n Q U 1 B A A C x j w v 8 Y Q U A A A A J c E h Z c w A A A m I A A A J i A W y J d J c A A F V 0 S U R B V H h e 3 b 3 3 d 1 x H l u c Z Q C Y 8 Q B D e E Q S 9 N 6 I V R T l S U s m V n a n t 7 Z 7 T P e 6 c 3 d m e n d 7 / o f + S O f v b n N M 7 0 6 Z U V S p J N B K 9 9 5 7 w 3 n t v 9 3 7 u e 5 H 5 M v E S S A C Z I K u / V O i 5 R O Z 7 8 e I b 1 8 S N G y m / v 3 J 7 w f w Z I J C a a i o 3 H z V t / X N m b m 7 O z M / P m 4 W F h V C x 8 O 6 H w G f c 3 Y R D v j s 1 x Z j 5 Z X 4 g N 2 P B n N o y r f s 3 b t w 0 p 0 6 9 q / v R e N C a Z n r H U t 0 j Y 7 L T F 8 z p r c 7 f g Z G R E Z M i d Z G b k + O e c X D u Z Y Y p 3 z B n D l T M m j 7 5 + / v y P Z / u n j J y a x E Y H x 2 V v 0 8 x W d m R f 5 9 0 p K Q s u p f p 6 S m T n p 4 h l 5 w r b D m X m Z l l h i a D p j g v x Q T l + n c 3 H p k 5 e d 9 / D g i / u b c c u a W r I 5 N + x t 1 f D d x 3 v S S W I 9 O m j X N m f / m M G R 8 f N 8 3 N z a a y s t K 9 s h g p K e E v O 7 N z K k S m a w 3 p Z l b a V F 5 e n n n 0 8 J G e 8 + K T X V N m c i Z V i Q V 5 P / M h E 8 j O z V 0 V m e Z m Z 9 2 9 V U L f Q 2 R F Q S Y w 0 N + n W 9 4 V 5 8 a E 9 P m Z s / q u Z 4 V g X 5 4 6 q N f / H P B n Q a i q m u N m Z H w p M n n 3 w / A 7 t 1 I s + R X L f P 8 + k R Y 0 7 D 1 l s y Y j d U r P b d 6 8 W U q 1 7 n s x N J 6 i Z O g Z D e g x f x f 0 v B 2 I Z Y + z s r K c H Q + e d Q Z N R e p r / b u M Y P z P 3 d r S p P W 6 H K j L v p 5 u 0 9 n e J u 9 g + c 9 7 0 d f X 4 + z I b f m 9 k 4 0 F h f p e Q e d w q h A + 2 w w N D u g 5 7 m 1 m e t p 8 d e q w X n / b I a + I f u z t L b n l x 0 3 X 0 M I y Z H J 3 P f B 7 c Q m F z / c j z Z A O B y p n t G F X i g p m c f / + A 5 M t D c U P E O l 2 S 7 r u p w m f P h V p E 4 2 u k T C 7 U k p O m L b W V j M 7 M 6 P H I 5 O p q u p V b a p Z 0 X N D k B x U x 2 X + p r u r w w T T 0 l T t K q + s M q m p g Z i k a m l u 1 C 3 v a n C g X / c L h D B e R N 8 j x 6 h 7 P E 9 Z n h B I v j p v Q 7 6 Z m J j Q 7 0 G C P W 6 G V I f k 0 4 v b y N t U U n 3 O v T X l x O F j Z n J y w c y K u k G l 2 y L / k w 8 4 8 O y G E P 3 C 1 g M f b J t W I m A n l e c t 1 v d T U / y V g f O v H L X H 4 u M d o q r x / F E o k + + c d d v w O 5 t m V G 1 L D T j S L C 9 z 3 t T 2 B t V u o m E O 9 P X q + e V Q V F J q C g q L T S A Y d M 8 s R k 9 3 l y k t q 9 D 9 0 r J y 3 Q J I B U a G h 3 V r U V 7 h q L O p Y u c h e Z z 9 g N h G Y T s Q e N + R t a G 4 j 5 7 u T l H z x v V 6 R k a G E i o t P d 1 s L 5 o W w k 2 b Q 5 s 2 L m o n b 1 P B n v Y 7 / 8 b L F 6 e O m f t N D p m o 1 A j p J N e B H 3 H 8 z i U K u 0 s c i S A / 4 m w 9 6 B l L N Y M T / q Q B O T m L p V P f e O q i r 4 o + x s F g A X + m Z l N M 3 9 C U 1 M u M N l q L a T F x + C x / X 1 B U v G K b Z 6 A / T M K O t h Z 3 z 5 i S 0 j J 3 z 4 H 3 G s j b s E E l G E Q A X s k 1 N + f c Q 7 8 Q P F 1 I A Z C K w 0 O D u t / f 1 2 d G R 4 b 1 3 V o U l 5 S Z B d c o 5 V 1 C I u y q p q Z G M z k 1 o 1 L s a 5 F U f m 3 m b S i x W 8 A b R H Z B t b n 4 w k i j c d Q 8 S y a p Y u c D g v U m E 3 j Z k 7 a 4 x Q s y x W a p 3 j h n N m b 5 e 6 K G h o b M v M / f 3 W + R 7 4 v C 8 F T k K 5 m Y 4 T U 5 m J l L E Y k 9 a Y b 6 2 s y j g W r 1 C F r s L p k y V S m v z b X n j s T o l Y Y b C z P S K G n I o K f L I U J G Z p j w 5 Z W b T G t r s + n q 7 H D P h F F U X O r u h Y E E K y k t 1 / c U D I T v K R A I K i E K h e A W S M X c v A 2 6 X 1 B Y a H J y 8 9 R r 6 U W m 2 I h T U 4 7 a G w i m a + e x Z c s W 6 f 0 X T E V l p Z m a n D C H d 9 T o 9 b c N 8 i T R H H v z Z T 6 1 1 M y o Z J p T k t i m a N v k e p I p P w Z J v D g o N t N S Q N 3 Z t 2 + v e + R g b J p n X Y x 8 U d + 8 w E N o M T M x Y s Z H B 8 y 2 b d v 0 e G R k 0 F x + P m l a W p q k 8 Q b M 7 h 2 b z P v 7 n M Z a J q o X d d g m x I h G m t h D t l F b h w E N H 0 w J Y V H B N m 3 a b M r K K x b V a 7 q o Y b G A x P R K G x B M S / d 0 i A 6 8 k l U h 1 7 i K S j s 6 O u K 6 0 9 N V 3 Z y d n V Z i 8 u f 8 H R 0 K k q 9 8 Y 7 b 7 P Y v b z 5 s s b 5 0 N V V h 5 1 E x N R z o g t M L Z C q J f M P A 7 t x q g y h / d N K 3 b k 5 u n z c 7 i G T P k V e N i / E 5 + l v / 5 a Z E o f a L W c H / R j S g n f c G 8 5 x l f s s B B M S C q o I V U h X n a m a b n z 7 9 K N x n 5 j o 2 C 0 2 M q t d B M B / J N d b X T W 3 t / 4 1 p 9 u k k T m 6 R K i L E U 9 u w 7 a F 4 + f 2 I 2 5 I t t I m h q r N e t h b V v w O U 6 R 2 0 D V m 2 L x o g r + b z g v n p 7 u t w j B w s u 8 U J D D l J H g x P O e e t O R 7 K N j 4 2 Z A X V u O G 2 A j g O C j Y 2 P m y / f P R D R d t 6 G k v L H a 3 c T 0 x o T g J y y o 2 Z i Y k F V E i + h L G H s 1 g u / c 6 t B Q C o j I O 0 x J 3 3 e H K u e V t X r V l O 4 A S l i / B a N O x p 8 F A n b 0 N B o d u z Y r g 1 H D V Y X 9 M Z B s Y m e d Q V N + 6 B j 4 F t A N l Q 9 v / E t v u N Y W Y / Y S F N m Y 2 F J x H c C V D k r f f z Q 2 d 5 q C k V t m 5 m S n l 5 u c l I a Z q l I I u w g 6 3 z w g s a M i l V e U a X H Y 9 O p W k d L o U 0 k Z p V L 8 q U w M j x k U t N y T E 5 W p F P E S 2 L A O 4 a U l y 5 d N i U l J a a m p t o E p b P A Q w n 5 v r v 9 z P 3 k m 8 d b Q 6 i i m q N m U D o 9 y I S L 3 B L J E s a P O H 7 n 1 o L P d k 3 q d n Y + x Q R T F 0 x 9 X 5 o U t 7 E v 8 V t e Q k G C C 6 7 n L n f o h n n 3 x D t C z A y T J S Q 5 5 F E N e 8 d S h M A p 5 m 7 z Y j s K B O T 3 j 2 y a E b v M f X 4 p l 6 8 9 M B + d f k e P A c / f J U T I y s o 2 s 6 J W Z m R l m i y x h a z X D g c G Y 1 I Q G 0 8 b z g G v P b M S Y E + V C O E s g X E O 4 E q P R m d H m 0 Y 6 I G m w h Y j s 4 P 6 w I b v E X q u s r D K 5 u b n u p 0 W S X r s u 6 v A + s 3 F j v n s m k l D z 0 h b m 5 P 6 R V N 3 d f a Z 6 + 2 6 T k 7 a g d h f S C m K h 2 l 5 8 8 N r 9 i z c L I d S 9 x L b K V S K t 4 I j o z s 7 o e I S 6 B 9 h 3 9 k J I N J l 4 h Z + 6 h L I 4 9 y r T 3 R M s 8 X s M u G 4 p m j O N f a l K R o s P t 0 + b B i E k p C j N m x e V J s U U Z s 9 L A z H m 4 m t / W 6 Q 4 Z 1 5 D j 5 C S B d n h 3 x w Y G J A 6 S D F z 0 5 P S s M u l g Y 2 a 7 J x w w 7 T A B h o f H 9 O G N j o 6 b J 6 P 7 j A f 7 R A 1 d m H G T I x P i P T K c z / p g H q c k M 8 P i 7 S g 7 q N V R K I W c l w C 4 H F F 3 a K 9 I 7 U y h D h e x C I s v / H s 2 X O z d + 8 e t Y F 4 K j x 5 E 5 P j p q + n 3 + z Z u 9 t 0 d H S a j I x 0 U 1 j o u N o t q b z P 2 d 7 a I p J v s 7 n d k m n e r X H U Z R w W a c E 0 c + l p U 8 L b x G r w V t h Q W S V H R D L 5 E M n F o m p K Q s U d r I y 0 Z + I l E y A k q L Y n E E E m k B Z Y 0 C g J Y u z u t w a V T O B 2 t C r p Q a E Q C r Q N R a q B 2 h u L R I B M N C I a 2 Z P 2 N P 1 t i 5 b m B i H G o C k o L N K B 0 d m Z W b O r d F a l L U T w i 4 f D 3 c 1 3 o d J h c w G v d 2 9 + I f w 3 v T 0 9 S i a Q J q o W A 6 7 9 v T 2 m s b 5 W z 8 W S f v 3 9 A 6 a k V N R T k S o M b g / 0 9 6 v j g e g + W 7 M V F e V K p k e P n s g R H a h z Z U a e w Q I y 9 c n f H i i S 3 + 3 j X l J E Y k o n J k Q / v E k k n K d N v a m S 8 u 3 1 N y u h 8 q u O S C N w x p s Q 7 f R c X l I t 7 n W 4 5 u 6 u E U Q y 1 L f 1 m 8 y 8 E n N 2 5 6 S q M 3 x 3 0 0 C a q e v 1 N O g 4 f 5 B x o t P S c 1 6 u d w h z o G J G y B T Z i D u G U t X J A I 5 v n j Z 3 m i P J R Y P l 5 8 b G h s 3 7 m 0 f M 5 N S U y R b V C Y l z 5 + 5 D 8 8 n Z D / V z / d K Y C 4 U 4 F k M i w f I L C t w j f z Q 3 1 p t U M R Q 3 V W / R z s v r x K C e + 4 Q c S D B U N t D V 2 a 7 k x E 4 Z E n 0 c C Y L X j n u J B m 5 u B m I B k o 4 O A P T L f Q 3 0 9 Z n t O 3 b o M Z g W + w 1 C Q g j v Z y 2 Q Y t x b R 0 e H a W 1 t N 9 X V V a a s r E z V R 3 6 n u r p a b b n 5 q U F t x 9 Q D g 9 x 4 U y 8 / d S I 1 3 h T C N f q G I K q x V q p K p 2 X J F H f b j o k s 0 b 9 B T s q Q m e 6 8 Y 3 5 x z F G B 5 k S 6 8 H I g 1 d Z C j x s 8 z h + s L h B p U D J r M t z v B 0 8 6 F t s Y G u n t f u a x S B g v i L S g p I t k y 8 3 Z Y I q L i 8 2 m q i q N 3 a O O d m z f 4 n 7 S a U Q W 3 d 1 d M c l E H B w Y H h o y m 7 d s U z I B 7 C o a t g U D r s U l p W E y i S 1 U V l 6 p Z G p r b j L j K Y X m Z V + u 2 E i t e t 2 i v b X Z d L S 1 K p m 4 R 2 A J c u X y V b W B t m 3 f r u 8 X 4 P J O z 8 i U 3 5 7 S 9 x t N J p C Z m a m u / f r 6 B n P k y G F T U 1 O j b v S m p m b T 2 t K m 6 u / 8 1 J D Z I F I 4 R S Q U 9 h n f x X 6 q F a F v C E I o b u D N F F S 9 W d F Z r K o X i c U N 2 Y 9 g K 0 V 1 / q w 6 H 4 o W m q Q h u k G b g k t 1 G e Z W c + w x l u W w u 3 T O V O b P m Z f d s c N 4 Q O 9 o S m i w F q e B x f b i W Z V O A J u H q R c W E K p A C F P 7 u s 4 9 4 w B v G i i N i m a w Q B 0 j b A c V D g d B e 1 u L O n 0 I F 5 q b d R w V F s X y H V w H 1 H P 7 X N i W y i 3 Z o p L 2 8 K Z 5 E 0 i N f L 5 K x q s q K k X d b J L v d s j b 2 9 t r / v C H b 8 2 h w w e 1 U 1 D V z J W G q J 7 d c j 8 Z Q h q v 8 8 H G J V q g s Z w 9 e y Y U / 8 j f H z 9 + z O z d t 8 d s 3 L h R S d T S 0 q K R G t w v b Q g F 8 v 1 9 d B h O + 3 o T J f A 3 / + f f / r 3 P + a S X / I q d Z n y C U X A n t I h K s Q W 4 m x D s + b U A 6 U M c H C g q K j K D c 4 X m S c + G 0 I v 9 c F u 4 E d f 3 S c O J 8 z d P i O q W K c J m c j p F p V J e 5 o L Z X 4 7 u n 6 L O i J t i M 7 3 o C u p 3 j k Z F Q l i U p v e b O z e v i Q T o N K 9 r 6 7 R O c B N v 2 l S l v T M o K N y o a o 1 V r R g 7 w h F A d L Y X q G q 5 u X m h a R o 5 Y i P R I P k 8 E o G / t 4 3 c 2 6 h p 5 D R 4 U J G / Y F o H c Z E v m C z 5 e f s x G n A 0 + I 5 8 + e 7 J i Q k d + O U e u 7 q 6 p P H v 1 d d t M S h q I 9 K H K A 4 b 5 2 e B y t b W 0 i z 3 6 H j 7 c K 4 Q X G s d I v Y + + X v a Q p Z s N 8 i 9 d H Z 2 S u c w o / c + J R K X u s q R G + 4 Z E t W H P 1 n n E v i b / 0 M I 9 Q Y w H 9 w s Z H K m Z C w m U 3 R D X j u Z A I O 2 V t 0 C z / o 2 R j S o b U V h A 7 g B Q s W J + q 5 J s 0 X s 8 b q + N C U t k d + N A w F R H e d U 1 2 / q X 6 z W R G P z x i m z f + 8 u U 7 2 5 2 m z d u k V U u g K z Z 8 9 u l S g / X r x k e s U I r 6 9 r M O V i v L 9 8 8 d I 8 e P h I X c 0 4 K G h E K S k B H T P C R Y 0 3 j z E a S M n f Y / P w n N S r f V 7 s G t t Y L V p F y k C y N L G T + O z T x k G T P t N n s u W 7 G J i d m B g 3 z U 0 N Q r o 0 l Z r R s F E U N P r 8 / A 3 m 3 A / n 9 R k s O M 8 9 Y Z d 5 g W M E 0 k N W I j t w q P B M / G 7 o / c i W v R u N 6 S Y / M K T 2 H N d w w a O m d n V 1 y 2 8 6 Z J w T Y n U O T e j + e i P l T z f u J 6 a 1 r g B 5 F e + I g e k 6 I u I g V P T x S k E j h y x b C s O E Y c r D z e Z 0 U 5 o 7 F z E + Z E E U e L w / W 5 g + a q p y h s z j g S p T L B I p L X X B 9 I y m m t k 5 p z H g 7 S M O L x Y g R e 7 A F X P w 4 H 7 t d b 0 k B 7 i U i 4 o K Q 5 L K A l t C e 2 S m Y H i w s D B v X j x 9 b C q q q t U z i L Q C v W J r o d p Z 1 N X W K i k h E S 7 w 6 O k l d 1 v S z N H q G T M s k i V f 1 C y A 9 M O 2 Q o 0 k N C k a x A a W l J W H p B H F i 4 n x 8 U U S F S C N 8 j c W R D x 7 Z 0 d 7 K H o d e K 8 N D A x q p w N a m l v k b / P 1 / p G + t B e e 6 d K T B r 2 + n n g j N p T U q R L J X 9 W L a s X R x 6 s A 8 X G W T N N i t z T 2 B 5 V M g P l L f l j J z 7 5 T k 2 b K S o v N q a 3 T p n c k 1 X Q M B T R g 9 n C V Q 1 Q v m S D X y R p R 2 9 x J g D U F c + b L / f P m g w 9 O a y P 4 4 f v z E X X Q 3 t 6 u d R V N J u B 4 R v 1 c 4 d 1 m 7 4 H D q l b Z I N i G u t c R Z A J b R B I W F Z e o x L B k a m w I 2 2 n H h E x P n z d G q H k F B Y 5 0 s X F + 3 W 5 w r Q V k q q 9 7 J e r f u D o V o o E t Z 8 H f D w y N 6 j 4 u / u i O B D I 1 1 j k u e S C t R L e X L 1 0 V K U p 8 n 3 O M V E c 6 2 T p C 5 X T q J b L d r U d J + d P N B y t o O m t H d s l h M z Y 2 r 4 0 B Q l E A l e N t S B Z + 5 x I B G v S h i p m Y w a + T M y n m i u v + j g Z k y Q x M m p x M u S 6 N Y G + Z Q x z r Z L B k I S b v 6 q t p s 6 k 4 S 2 y p O b F L M J w d 4 J h 4 3 j J q x t s f q k G O l K G X v X / / o f n 6 6 y 9 0 q j t 1 d O n y F f O J G O d + o G 4 u / X T F f H z G c a V z 7 G 2 U H e 2 t K k 0 g K p P 1 o t U 0 P G 2 D g / 0 6 Z Q I H B t M + s L G Y L Y u 0 U J V x P i A d U M B U 5 c 9 p 5 0 M E R H R 0 O O 5 4 v I F M P g R j Y 6 P y m w H z 3 X f n z K l T J 0 S S R E p X 3 P P B Y J p 0 r K O m o n K T 0 i R 8 1 4 u B s w M 1 V C H P B / k g l A X P b J 9 b n 1 V 6 b C T u 6 N i I e d g y o O f X C + t O q N S 8 w 9 K D O L F 6 X g k F o s k T f Z x I E L d 3 o n p a G o k / o Q A B q V 4 c E R u s K M e 5 3 z / + 4 V v z 8 1 9 8 7 V 7 x B + M p P d 0 9 2 o P G C + r k w o U f p W G n 6 t h L V V V l y D b w w + j o q L l 9 + 6 4 5 e f K 4 G e z v U 3 s J r x v A S M / I C K t c 2 C e 4 m l E D G V d C A t C b + 0 m / P r G Z i o R o d S I h t m 8 P j y E 1 1 L 8 2 W 7 f t d I 8 i 8 f r l c 3 W 9 e 2 0 k p O t D s f f 2 7 t k V c p K s F m 2 t L W o z j Y x P m 5 G h g V A E v y W T l 1 h g V n 7 7 5 u s 2 e V / u i X V A y n c 3 H 6 7 b z 2 U U H 5 L e I 1 I 6 x S I T t Z D M G 0 O K 4 O Z e m E 8 x O + z E Q R d y W x o a 5 P 1 9 Z u J a 9 f D C + Y v m 9 P u n x T 5 Y 2 s 0 + N M T k u T l 1 e a 8 E 3 3 7 7 J / P V V 1 + 6 R 8 u D R o v j 4 s O P 3 l d y E K L D e A 8 B q q h k O B / y 8 j a E w n i i g 1 d x l 1 e K v W X B V A 6 I i l e Q H p + n n h g b U 0 8 c 0 o c x s B G 5 n i f f 6 2 3 A Y / I Z / u 6 n n y 4 L C b e b n T u 3 m 3 v 3 H p g D B / a p + 9 w v X C l e T M r f p q Z l 6 x i d / K h I N w 1 N D 9 m P k a R C g j p p E + g w 7 j X G N 4 M 5 E V h X Q q X k H X o r p F N R 9 r x K m 1 i I l k w 2 H R f 3 3 N / f L 2 r S k E a Q L w e c B r x U G t N K 0 N j Y p K E 6 O T 7 G e z S 4 n + H h Y Z V i X u J G k 4 a Z t j g p A H k f q j e H B 4 k Z / B 0 a H l I H w s L c v M m z 3 j L p W D p G A m a T d D y A d 8 L 4 0 u j o m P n k k 4 + 1 w + j u E n t t 3 x 5 t y E g E w p d w v e f m 5 p h x U T M 5 t h K Q 3 2 F c b K U g v O p V f a f Z s r l C 0 6 o B B n m x + 0 q l n k A k o U h H 5 s y j o k O 7 V R t p 5 y U T K d / d W h 9 C Z Y l 0 W m w 7 Q a j 1 J R P 1 z t f T 0 z F f y Y u K D X N m a E J 6 v + k U M e Y H z c 7 S V N N d e 1 0 a Q Z q + n O 3 b t 4 o d k q m 9 f T w Y H B r S i P J 4 P w / o 4 a 9 d u 2 E + + P B 9 D T l a D r j F n z 9 / I V J g v + 6 j Z k I u J u d l S e + d K x I J 4 E X z j v 0 w j Y O Z u Y D x H + L k v G D s 7 K D Y m L Y B g 7 a 2 d o 1 g K C 4 u U s l l Q c f B 7 0 5 O T q m j I 7 J W 1 4 4 L L w P m k 9 0 O q S 2 u X L l m P p Q 6 8 s I h F Y R y b C k 6 s 6 7 O T n W q P G x d H 1 s q 0 r p M I s T + 9 Z F K u l l X 2 N + M J h M g z g 4 y f b x j 2 r x X P W I q c s f M 2 U / O m A 8 + e F 8 k 0 j Z T V 1 u 3 I n I Q d r N S v Z X c f U e P v m M y M z J E a g y r a k P D 8 A P 1 C X G e P X 1 h 7 t y 5 p 1 P t 8 W 4 9 f / Z E b R l L J u L f c F W 3 u h m J A G Q i H I k Q o 8 m p x d K a D s d L J r 6 D C A g k g p d M A M l I x 8 H 4 W T x k G h w c U P v O 6 V S X B 1 H 2 0 X j / / f d 8 v Y i 2 w u f d M L b i k h L t B N Y L U g 3 J / 5 d T e k g a h R M e Y g k V J l V k i 4 s + T j a s R 0 5 + W D c 7 S m b V t V 1 W V i q 9 W 5 d K G Y C x v 6 n a 6 d H j A c / B m M i U q B 4 r A T Y B p D o v d h r e L K a E 3 7 1 7 z 9 y 8 e V v H d i i N j Y 1 m W q Q R B M r M y j b / + 1 / + 1 h w / f l Q a e 6 k p l M b 9 6 l V D R D 1 y H 0 h Y J J g X R C V s F H u o s q r S 9 P V 2 h 2 b V 8 p 6 C 8 2 O 6 z 9 8 g N W m 8 W 7 d t 1 X N + Y C A 3 X m z c W B D h L F k K A w N 9 5 k D l f E S Y F k A a 1 d R s V q J b R L Y p x + P p S C 1 j D m 8 q 9 L T I 5 P 1 b l + k b o g 1 o L 8 u D e l / 0 m w B T G R j o t S D c i P 6 W z K t M F N x S G J Y G F d L Q v v / T D 9 q g G h s d n X 0 5 8 H w 0 e l z G F y / + a D q F l C t 5 Z u y N l y 9 e m c 8 + + 0 Q H c y H J y Z M n l D C 4 o m k g R I S 3 t r Q I 0 e 4 r W Z A Y X q n B Z 3 / 4 4 b y O R + E 6 R x r Q I W z d v l O n e H j R J 1 K H 6 A q S r + A + B 3 z X 3 q o M d Z d P T E 7 o 8 x N 9 8 d O P l / S 6 H 8 b E r o o X q P 0 A J 8 l S Q P o y 7 k U K t b r G d v d s G N z n 2 N i 4 e + Q P V F G g 9 R P V L p N R U r 6 / / S i p L X x D x X 7 p S V O 1 p 4 N U V s z 7 k S v Z Z M N L d 6 r G 6 d G I 9 O 4 Z E 9 1 8 Z + S k w m g w l + f 6 d X K R n 9 C X E s t j x 7 1 / 8 8 0 f N O f 4 8 R P H N O I B Q C 4 G a 3 / 2 + a d 6 z t v w Y + H V y 1 d m s / S + 0 V E G K 8 V 3 0 h m 8 / 8 F 7 7 p j P m I 5 t o f 7 Q o O 0 U D L x 2 h P 1 E 4 6 f a D M 0 R 2 C 2 k Z P y K s C K c C t 7 Z t h b W 4 c E g M o Q n k 1 E s 2 K n 2 g 2 J 3 b Y x R l 7 j f m e h I 6 F E 0 G D B G K l v g f J A f N R k e Z 4 e V T L w T J 2 D X m S Z C d E X T a H x q 5 m q x / N t d I y Y m H O P Q S 6 B k E y c W R q f C e R r I V L Q c m Q D h L V 9 8 8 Z n Y D 3 1 L k o E X C A H O n P 0 4 R C Z A Z P T Z T 8 + Y l p Z W b e C o a U u B u i I K 3 j u x b r U 4 + e 5 x 0 9 P T a 5 4 8 e a o u b 9 T G c + c u m P r a 1 / o 7 g E F c A m y j k Z 3 m N D x I W F t b r w 0 2 m k y 8 R x q 4 V d / I Z Y G 0 W w p F R Y 5 X z k s m X O J 4 J Z m w i A t / 5 + 6 9 S i Y / G 8 u S C e l 7 + f I 1 7 b A u n L u o 5 7 y w b U w l l L w b s N R 4 X q I Q + P f / 5 f / + e x i c r D I f K J U e 0 U f d i y Z V 9 H G S 0 D Y S M B W i Q j C w G y 8 g E j F v j L O g Z q G 7 + y E Q J C O P E 8 3 t B a o i N h m D t G 1 t H S I d A j r y n + r V P Q V I j h 9 F r T p x 8 r i v J I g F H C m k c I 6 G M + 1 j o 6 m s r F C y c w / Y Q U g s B o N p j D t 3 M e B K Q O 2 Y 3 h M Y k + 8 b m J B 6 0 l T S C 0 r I 6 G E C e n 5 U U P 7 G O 2 B L F E V X R / u i q f Y W 7 f L 8 q Z n 5 J t 0 T e 8 z 9 M O Y F G Q m M H R 0 Z U Y l I J x U N I j 7 I e F R X V 2 / G C 9 4 z B 7 f k a G e 1 d V t 4 G A A 4 f 5 u i K j T t D n L i q O g e Q U M J t 8 9 E F 5 2 P l a y S V X x A e s J I R 4 Q l V T R 9 1 o d O o i L M p J j p V U h 9 V C S I x V T t W K i s q D S X L l 1 R 9 Z Y X y P i Q F 7 z k B j H u r 1 2 9 Y X 7 6 6 Z J 5 / v y 5 5 j x H r a K h X L 1 y T V T L k 4 u C X Z c D 3 r i G f i d 3 3 V K A 6 I w L E Q p E I C 7 S 0 w J S M A h M 3 C F T N g 5 X T W u I E I Q h 1 w e z Z 2 n o S B G k G o O n f g 0 e E O U R C 2 k b N 0 X O h v a B l 4 x 4 B L 3 A C U H 4 0 6 5 d O 0 1 F g c N K 2 6 Y W w z n v S G P u d c H s L c 0 O t c 9 k l K S q f H 6 u c n + s F 5 0 c Z H u m c M Q L n g N b i t H / W E h P T z M n x H 5 i j K S 2 t k 4 I N S J q 1 i 3 T 0 d 5 h m p t b h E j X z S e i / n 3 9 8 y / N k a P v C D k r z P 7 9 + 1 S S t L S 0 q e P D L w w o H m w t n D U z K + g o 6 B y 8 D Z / 3 g x p 2 2 8 3 C N D Y 6 r B E T q I P c 7 9 O n z 8 3 U 9 I x O X S f O z 9 p g f i g u L d e / G x s d c c 8 4 Q A I P i u T b W e I / D O C F 9 T j i E b S w H j 3 1 T k p n w B J B g H l i i 9 6 o 5 4 T O C p b G D u j g k 4 m k E o q O I Z J M z j a a X E t y L Q m 4 X L 8 y Y 9 8 x a A e E T D v M 7 / 7 l D 7 o f D a T S 9 9 + f 0 4 b G g C N j M k w O x E N H x M C G D X n m 0 8 8 + C a m D B a 5 0 + E H + h o Z C j o j f / m + / U a e B H 7 g H y l I d U / r y 0 6 5 C w J 6 o f V W r a h B A 2 j B N I 9 c d e 2 K C X 1 l F l c b l T c n 9 7 9 + 3 W 1 V a 5 h 1 5 7 U D a 5 6 P 2 N C l B X b D A g m n u k L a p w Y k W 5 1 t f t k 2 Z 1 v Z u X e t q O e B x J I Q K 2 I h 5 p L l K f 5 U 4 D p D s W 7 a I C h 7 d p q I o N q y S L m X J j i A R C P y H / / L f k m J D Z R Q e E F U h M s R o v Y k T C 0 w y J B d 5 P G B M 6 P L l q 0 o O 3 N i M R R F u 8 + r 1 a 3 N H 7 J D y 8 j I 1 2 l 8 8 f 6 E e w O 3 b t 7 m 9 v 9 O 6 e X 7 U o 8 a G R j X w G a i 9 f + + B r m K Y L W o W 9 h K N O R g I a n w c U R m M P y H t A E b 1 i x c v 9 W + m R W L Q q L C F o u 2 0 l Y A O A Q c F X i 9 S e F n V j T i / 8 b 5 a a X z 9 O k W e O V B c I 1 x o Z G h Q F w 7 A S f P 6 d a 3 c e 5 Z Z S M 3 U 1 A H Y X E y k Z L G E q r x x 0 9 v d q R m Q U B e J z k B a k f D T T A 2 a 9 s k i 0 3 L / G z M c q D I 1 J c 5 q I R Z E v 7 9 4 + V r I V K T n u R / q E n u K z o Q 6 O H r s S K h u g V X n 7 I R D P 9 B p D A 7 0 y T 3 n a j v M l / c / M E l j D L f X R J W U c 3 e f J K W Z p + T u l 8 b g l 2 c v i l i c d 3 f X C 4 f E P i h 1 0 3 U t B W w g V L U d O 3 Z E B M I 2 N T W p J N H Y N 7 l / X j p T s H E r R 3 u S i C 4 Y E d V v o z R E x m q Q R i y 4 F i 2 J a O S E H B 0 Q F X B Y b B U m F e b k 5 p j p y W l z T B p R u 9 g w O D X o Y e v F I O c a C f R X C p 6 p X V R Q 8 q N b 0 v r B L 5 F l j 6 h h J U z 1 6 O 8 3 f 7 r 0 2 J T u / d y 9 E s a H 2 1 n w z T 0 Q 4 N a + d v W a O X j o k H Z I N k 5 y b G z I j D T e M F 9 + d E D O F 6 n U g + T v n T 5 l b t 2 4 b X b v 2 S X q 0 3 w o J A p 1 8 R / + 4 X / p 1 B Z U Z C W 6 3 B 8 z l 7 e J N q D 1 L m 2 a w d V o M O U e p w e x h n Q U D J a 3 L r F S y l o Q + A / / F 1 6 + x A P v n i W T F x F k E q w 3 m Q A x a v E A Z w E v j f V 9 I Q 0 x c / S E e K O w h / p 6 + 1 R 1 e y U 9 N t 4 0 P H P e 3 p M B 0 Y c P H m m c H Y 4 G 3 O n 0 8 N 7 P A M i E 9 + + 9 9 9 4 V F a v A 8 c Z J I 6 m q r J S G v 1 W J S y O 6 c / u e H h e X F J t b t + 6 Y a p G W K 1 V h 7 r V l m b q 2 I d M 1 W 2 U 2 5 0 + q O 9 0 P T E h c n G f P W b I z P S P L 9 K S G p 7 Z b k F e D 3 I R F n s 6 K q H d c 4 A x Q g 5 k F U S 2 l M a e n Z 5 p 9 e 7 a a n M C 4 S l 2 e A + l D r g g 8 d h C x y J 2 f B a y D B 8 c I Q x j 3 7 t 7 X z 2 0 Q q e / t x P y k 1 J S 7 + A D Z Z 4 k Y w a k y k b J 6 C b 8 U k i K h s o r 3 S w X E N 0 0 j + n g 1 e G / L l H q m M A e Y j a s J V m L g g 6 2 T + u L j x e P H T 0 x z U 4 v 2 1 t v k B S K x a M g l 0 q j t I C 9 S B / I 8 E P K U l Z a o 6 5 h Q H V 5 u e V m Z N h Q I 6 Q d U u h 9 + O G e + + O J z f e l L A c m A y o j 6 S f 4 I 9 l m v N 5 a q 4 w X e u 0 t 1 u J C N Z r k l K Q w E Z 3 4 T k / z I y 0 C u c d Q 7 X O g Q J 3 q A l u S S q V n F 5 k l n h k 7 A 9 I I I E 8 K 2 / P D N 7 / 5 g f v m r n 7 t H T q J P k n 9 W 5 M 9 p 1 l 1 S K d s k m x a 0 G Y J x q W t Q J / W 5 p W a z + f 0 3 f z R f i Z R i W g g p x i C c t 1 P x q w s 8 k z w L H T y z H U g R g H O i f i i + j n U l E A m V e B t q P l A i x m N Y 1 Q t h E X n W T i a w p 9 R 5 k d R l Q f a 8 5 o 9 g V i 2 R E N E g k + p K g A 2 1 Z 9 8 e M c r 3 S i N L U + l B g 0 Z i W P B C I Q P j I U x 6 w 1 b C l m I a B t I E Q 9 o 7 2 M u L h W A k b n z x / K U Q 7 m h c Y U 3 Y T Y Q U M W G R 7 3 z 6 5 L m p r K o w V x p y z O R s q i n O X a z G M p i N n e N N F I O t s 7 v S S a l M a A / j Q B 3 t 7 f q d B P 9 i u 2 D / k K e c K A r b S H G t T 8 w G T M v A 4 n q t E U L R q f m B z o f O 1 d p 9 V W K / s m K J H Y Z D A 4 g G v 8 n P 0 o k 8 e v h E 4 x c 7 O t r N i R P H z R 9 + / 6 1 5 9 9 Q J r X N S B H j d / / y R + 7 U h k D a N q f e 0 R e 4 D s D 8 w x f 3 y 6 c S V w H / 8 2 / / 2 9 9 x 4 I g u E s o u l e b G I T g n g 0 7 j o 4 u X Z Y 6 o W e U E q L 4 i F + t E + F D B j I 4 P m 7 B 7 / A d B Y G B k Z V T U B E v G C a R B e I l k Q u H m l P s v 0 d j a Z 8 q J s f d H 0 r v v E H t q 0 a Z M m Z 0 T 1 o c H i J b t 1 6 7 a 5 e + e u N t r N N d W R D W I J U J 9 N j c 0 q G S E 3 Y 2 J 1 A 5 l m d C Z d i d M y G D C v e 4 I 6 f 4 i Z x Q A y R a O 6 Y M 6 U R J F v S I z 2 y k 3 V I U n K 8 0 I u t i z J g 5 r E t Y W U N K n P S G l S k k f O j j l 9 9 3 6 g P h h G s G o f j R o V j v P a p G P 8 I f V 9 p z l g p r K 2 m k N b c 0 1 x c Y l q D H R a D E k 8 e / Z M 6 + D q l e s R A 8 / e 7 8 N D a K f z O 5 0 7 I U m i N U k Z m i a A 1 m m z i S o J t 8 y C m f n S e K w D w u k J 7 H 4 y c K h 8 w l y 4 8 J O 5 I p V K g 4 0 G C V p I b L k 9 q 9 H M T C 5 e u 2 g p U P H k e Y j 1 w g G P x r p J 8 s j m z H s H G L k 0 r a 1 t 0 h h z 1 B 6 g G 8 G T B u F p k K i C B L 7 + 5 t / 8 W j + 3 k o g I G s W G / D z z / N k L + b s 8 M 5 F a b H o n n L 9 H 3 S U B D S j w C D s n 2 o H 7 l E Y 8 6 C T 2 3 O 2 R 0 r b T 2 7 R 5 i + / i b A C n A X O K k F b 3 W x c T t G c k V V c c i f W a U c t Q b W 0 7 w D Z F X S X N 2 P / 6 n / + o 5 2 L h 7 P 5 s 8 7 P 9 L A B X p Z 0 b T 0 i n U i 3 H x 0 S y l 5 e X m 9 P v n 1 J P q B 9 w Q P h C b i V t f m U z A e J B 4 D + q y p c 4 p G 3 Y L p X n 9 A B 2 r V R / L H U t f r x T E z R 7 d u + U X j 5 f Y + B i 9 f b 5 G / L M T x c v q Y q E o 2 E p k l h g G N P 7 l Z W X m Y b B H F 3 y n 8 h n L z q G A 5 o y j G / r n s g x P R N Z 5 s i u Q t P U 0 K C 9 K e 7 0 Z 0 + f q w 3 A m r L 7 9 + / V R g y R c G Q 8 e P B Q e 9 l o R 4 U f + A z 2 G i 7 r e / f u m + a p C u n F I y U m a t d W k c x 2 z J Z E m 4 Q 4 b S + e M / e u n j e f v r s j l J u w p a n B D A 0 N q s r V 1 9 c r 9 1 F l d G 1 e q Z v o + k F N p d 5 q C m c 1 w Y x f w s 6 W w W B E t L 4 X d l o K E p 6 w I e Z V M a i N 5 5 L z z P 5 l J r R X N f a C z z x 6 + N i 8 9 / 5 7 m u s P V z o S j P u 0 q i S q t 9 a j n C O K / o c f L g j p j u k 1 K 6 G c e V J O G F J / Z 7 s x 2 f F P O 4 k H Q q i / S 6 g N 5 d h P D p k i J V M k g W L 1 Z i s B O j h q H Z W F b U E 4 i p 9 K B q h s y H T x w i X T J n o 3 b n A a N S / k W W f Q P G x L M y P S S L z J / X l R z + t 7 T V f K b j M 6 H d S x l u 7 R Q M Q y n U z o Y 6 U M b w M s E 3 U q K z 1 F e s 8 K c + z 4 U V V R 9 o k d x h g W r n H u k / t B a j G m Q + P i O J b j w g u k B f Z W z Z Y t O r 0 C b 5 k X O B + a B o K m I G P M Z G U E z f W G N N M 1 E l A 1 L b d 0 h + k a T Z O 6 T 9 H 1 g I m M I B K B Q F y m 2 + O Q Y I A Z l Y x 7 I 7 E l D g q G B A b 6 e l R 9 o s f f V p H r 6 / i h / + T 8 + E y q 1 F e q / M a c q n Y M v u K J I 0 N T e U W Z 1 i v P A f g d p B V Z j H g n 2 E z Y o N G g L e E B t Q P i u N l v X L + p M 4 R x 0 P T 1 9 U t d k n F 3 T j v V 3 / / x O / N v f v N L / S x t D R J Z Q j m d / b z + 5 v g C j q D I N r y W k v D 5 U N K R 6 Y 1 H k i k x B I r G 2 R 1 O t D g v 7 O M z H 4 W 8 b r F A L / n 1 z 7 8 w H 3 3 w v r y 4 A Y 3 E 5 s X U d z r f g 6 S x S 3 J i h 7 C f v e V j k x o I N x 5 s F S 9 q n 9 4 z k x O R q m S 7 S C 0 S m B D / Z u s B w l E y M 0 h 3 7 E g j j g l V Y o k W v F f L R a J b o H r d b G P B 5 9 j R 0 4 2 9 q T o F g 0 7 A A u c D a B A i X n i d Y a 7 W O 1 4 / k l M y D Z 4 l Z s j T R 2 g P 0 y x s s C r T K b h X I i e W 1 j o c I M n n h Z T f / O 7 3 K n X o 8 P C A H j i 4 T 9 V y 3 N 5 e M D 7 F u 4 N 0 d C w M I y A R v c D e w u a k A w L U K z O b G e e 7 d / e B j v W d P n 1 K O 9 Q f f 7 w s n c K M 3 r M D 5 5 6 d V + G 5 f 6 6 7 7 T Z R R R 0 t i S q B Y I Z U n v O w w I 9 Y i U J x T t g I P n / u o q h 0 8 Y l u p E B Q e i a k B F E J 4 2 P j I m U i X x 4 Z U 3 9 0 F 0 Q L v x R / M P f p l 0 f E P v J 8 r G 0 w o F 4 l o s q J 6 L a g U Q x L L 4 9 3 D / D d 9 K a 4 1 m l o 1 p 7 x A n d 8 U 2 O T u X 3 r j n 4 X g 7 5 I p u X Q N 5 0 n 0 s o 9 i A F U N 2 y f t O w C U 9 f Y a h 4 / e m o 6 O j v 1 d 2 b F K E T N Y p I f 0 y l G q S c a u f u c f s u g e t H c N a x 5 M Y j M R x o R H l R X W 6 8 R + 7 u l 7 m M B x w V 1 8 a c / f W / a 2 t p 0 3 w K 1 H v L h Z k c d R 3 L e v X N P 6 m R U F y Z Q 0 k t d v i 8 2 1 V / / u 7 8 0 z 1 + 8 C r 2 / i G b o 7 p N s J i j S i k 8 k r F y 4 / y x h L T 6 n d K / 0 L u E 1 c q 3 e C i K J B d H c 3 V X C L t 9 J C M 9 u s a E K o p L P x w O k E O s z R U s d P 0 A Y 2 z m f 3 T m 1 a P q H d 9 0 n w D T 6 D W k T p u X R 9 + b z z 8 4 o w W i g R J T T 0 L y q K d P s U X U e 3 H + k 8 4 6 K i o t M S Y m j 2 t E j H 5 b G Q u 9 M 9 M T j R 0 / M n N i p + Z u O u n + 9 d k y M j 5 j t p W L 4 5 8 + I D T W t d h R S V K W B P D M N m I X N k B w n T h 7 T d W 4 B e T k u v M C 2 W 2 y T T k y M m W 2 l Q b M / n E l 5 x U B i v 3 7 1 W g e G 8 / J y t c 6 s 3 f Q v / / y N + e u / + X d K c p w 7 i 6 b U y G e 4 I y v p U G P Z p + C B 5 p i O D R V w K O g / 1 W Q 1 E E I 9 X 2 P T D i O w Y Y 8 0 G i d B v S W T L 6 E 4 7 + 6 u B q Q y 3 p D h f P / t 2 3 c 0 A D V e o I 4 M T a b 6 j q X E w v H N r H U 7 H w q b 4 U V 5 l 5 s B e P k u u m v r e j E 2 0 m 8 2 p 7 5 S F z p 5 I v B M o Q p i k A M M f e r r j 3 / 4 k 0 a i 4 x m k A V M I A s W e 8 D o s O g c X z O N O 4 t a W t 7 d W A 3 J s s J S p B S R i A i H Z n p B c l y 5 d N c U i J f b u 3 6 t q 2 v 1 7 9 0 1 P 2 k E T S P e f c r K c J I s H S D U I Q O 7 B w + 8 c U k I R c W J t L V b 6 Q D J Z Y B O i f f C e / v G f f 2 d + 9 Y u v w 2 R i K 9 8 F q S 5 f v q I r h I x n R i 5 e s B Y k 1 I a S e 4 0 k j o v o c 2 s h E 2 j q d 2 w a 1 C G / 6 d u x 0 C s 2 0 h N p j H i j 6 M G 0 x A F u / 2 F r W P p w / 1 c b I s n D K v K p K Y u f L D N 7 g 3 n a N i 8 v v U f t J X p Y P F v / 9 E + / 0 8 Z K 3 Z B + C 3 W Q S i Q i g 5 6 Y k B r U Q S + Z w J M u 1 l V K D p k A Y 2 r e G Q 6 Q B q 8 i j R g P 3 B m x V b E / W 5 q a N U U X N s 8 X B x c 7 K B I J b F + 8 m 6 W l x a r 2 O a n c w l K F + 7 G 4 L S q g p m m W e q V u v / 7 y c w 0 6 B t o M O e 8 c a Q T L C H a r 2 3 4 T U Q L / 6 W / / 7 u 9 9 z q + q z A c Y E X d U v W S C e T D 0 p K T 4 P X j o Q F z e M R w F j z t 8 Q n s s s Z Y g W P 9 4 q h m O c h N L B 6 c 5 K n I 8 i w 0 w Y I q H z Q v u L W t j h W n q n T X b y w K 6 q t / w 0 L A m U q G x / o / / 8 Q + a 7 w 9 v F z N r l w I 2 z 0 o k 6 2 r A 0 / T 2 D 5 m s l B E d h o A w 9 O g M p B I / 1 y p 2 D X b n n r 1 7 1 B 2 P y x 8 p u 7 V 4 T s i Y a k a i 1 G d C i 3 D y b P Q s w L 1 S 0 J 5 e v n x t T r 5 7 Q u s p e g I m 0 m p K O i X u g 9 A v 2 x 4 g F A 4 r J D 3 X v J 4 + p B U 5 0 P m + m a B 0 G P L 5 R B T 5 Z b / T q y v 0 A F Y a O d v V V + J S 2 J A 5 r + M W w 0 M j v m E r 0 c B W e u a x b 5 Z E N M G k Q F 5 2 o 8 E 8 I M J 4 L G g 8 L O m J m u O 1 s Q j I 3 F B Q b q 4 2 Z o t x X m N O v f e u x q J 9 + + 1 3 q q 5 i Y J P p C B v L D 6 g 7 S L O J k T 4 z M t z v n l 0 a D G i X 5 M 6 Z 6 o 2 z p i D G g g i + k P e 2 r X B K n p d F 1 D a Y J 0 + e i Z 1 6 S x r h n K i t e / W 9 M u E Q I q F m 2 Z A p q m f S J 6 r r V U 9 Q 3 f Z u s 1 g V I E h a M H Z H w v X Z O e f H 6 Q B s G w T c H 1 E a k B K V l U g V 6 h m 7 i 2 f D Z e / c f W L K 8 q 1 x B Y i u t L V U Y i y k S e M m o h n j H J s j 2 h j 2 g 9 / a T D g 1 i C k L k C t 7 C f C 5 k z U z J g s + u g T z s u t O c 9 q i 1 M 3 A z 7 u c k Z l r F v J q R D U U k o q K 9 / X X X 6 p D h d F + H A + o N d g L k G d q a l o b A f v Y X n i k Q I 4 7 K B s L T D L E B j o h 9 3 y 4 a t b s L p s z x 8 Q G h O T M A V u q u g j L + n T 3 t C k t K d J p 8 k h Q p u T T Q H F E k N O c s T R W D f Q D k s g P S K 1 a I Z Y X 2 I 3 9 f Y w f 9 a n E t n a S H z j f 3 R P p a v e C N k C o l 8 X l K 9 d 0 / A t w j U X q / v D H P + k 4 G O p r / 0 C / q N h p q m Z 7 l 4 V N B A L / 6 b / + X U K W B A 1 k 5 J j p e S e i l x f g 7 S U i s T a W z Q u Z i C g f N o V m a 2 m 6 S o V 4 g C r G r V p 0 S q / Z P 5 Y q 9 + k 9 u x h 2 V c O X P V E S j p b p K T o o n O d 4 l L p H J s 3 B y h S N o o D 8 F r z c T U X p J m V W G p D 0 j P T y N C x s w e 6 e b l P 7 u l 6 9 f U y p e C q 9 Z 3 N L i 0 a 3 5 + R k q x c L m 2 p b e X o o K c u k G 2 r E / / F C n t 4 6 r R H f s e q E 4 N l t R X N m m 6 h n a Q G k Y b o 6 X A g Y 5 l y s e D z y n k N 6 r m V I Q 2 Q a C W 5 w J C + 9 P m N B D J J P M K D r E 0 E B c A T x G 4 B O g s m Z 5 D / H S c C g L A P K S A z U N y Q 2 9 e L Y l c a w l q 5 V i / 1 A K B O S y U Z Z U F c Q b G x k S M f U R O c z + / b t M x O T k x r C R E Z d 7 F T G I X V Q P T v H z G O X 8 u x r L C k X H 7 5 Y W w t 3 k V G w W 9 Q w o n m d / H t e U k W Q i / P u 7 l r B m k V 2 b a Z Y e N C W Z n p 9 o s 7 j h X X P n 3 u 1 / L R 5 k m i e 2 b H Y q + X 9 W / t 9 9 5 + 8 N k O 9 7 d o Q 3 n n n s L w J R 6 2 h E c 3 M L Z j b D Q v m Q K X o + 1 K f j f W v 5 D O H T G 1 f m m n q c 5 6 F 5 U 0 L 3 Q B Y F n B O 5 u r n S E o k C C o q d t 7 E x K R O U v z V r 3 4 u 6 u B t 6 f U z z c G D B 8 y 9 n q V t Q L y z 2 c E Z X X D g Z 5 9 9 a r K l o / A C q c J A M J K L 7 Z m z H 2 n b u X 7 9 h j l 9 + j 3 3 U 4 s B o W j N d u E A g K O C 0 C 5 W s E + V O m b t K 2 x A 5 q Y R q A y Z 6 M g 0 Y k P q b i A 1 f u f W U g j 8 5 / / 6 / / w 9 H v u 1 / l t I K 5 J e B Y M v P P b k h 0 S R C V T m z 6 u t 4 A d s m 1 6 R Q M 1 4 9 F Y J p B P T Q Z A I 6 h l c B v M i 7 T Y X M G b j H E O k V v m 7 s z s n Q 6 E 6 V u K N D g 0 o k b C p I N G d t l w x 7 I 1 5 3 Z t m H n V k m F m R H u 0 j 6 S J Z U 0 3 G x s 0 6 V u b 1 T h I i l S n q n 3 O Y P D I B v h + p w d w k b A / m I e F p u 3 7 9 l v n s s z O 6 u g h u 6 P q e B c 0 l E Q s t / Q s m d 7 7 T b N 2 6 V e 2 z a O A B J V o C F a 2 z q 0 t / A 0 m F w 6 G 0 z I l U 9 w N z q b C h v G N 7 O C E A k R 4 E 1 R I F g j O C D r + 5 u V U l b Z H c N 5 0 / M Z a p O Q W e 1 r y G f z 8 + f J m Y N p 6 z S w w 8 / P y M n 3 j H o N g 6 H w F L k W 2 l o O G S 1 N 6 q P o x N 7 R T 1 B a X j d s v S k / X i A d / q v d s M a c B T U R P r / I A U O v + a 6 f H O M T O E H 3 c 4 L x g f y o m y H u 1 4 v D N N I R 9 e Q z m t z 2 N t M A a I N 2 Y t m M O V L H M p P W A M d S 7 Z 4 L 0 x E I p a p b n 1 A k 7 O O 2 w t r j U 0 N J n n 3 W m i q W x z / 2 I x c K i c 3 j x q S k p L l 5 W o e O e w b 0 a F D N v d W c u x g M q J v e c d Y u C e G D A n B A z C k I Q T U q F u M g G U j E 6 Z m d n m x c u X U q c B U 7 D j k P u X a 0 P C x q F C P I n i S + h 8 E v D x 9 q k Q m Q C u 7 b t C p E S Q C U T f e j x k A o z l f O r J S m v J B P K C z O N 5 E U E m k C e d A V J o X H 7 D 6 9 D A o Q K Z w J s g E y S + X O 9 E J 5 B K D B B k j E 0 F m Q D X t m 6 t M Z + f W H o x h b w N h W Y 6 v T I u 9 R S y o g I y s X M p M g G u 4 9 D x A k I h u c j r 7 i y 4 v a C E I y A Y G y o n h 3 G s B Z 2 F M J 1 e t q g 9 r 7 Y k 7 B U l k z h + Y A p C Q G w W F n 1 + 2 x A 9 F u P F E D F 2 J R + 4 R 2 H s X W I m 8 c O 2 d H X 9 r x R e l / 5 S u C K E u d + a H j G g a 4 F E L X O d L S T H j K V h Q C q k K Y s u Y E d G O 0 a Y 0 a u e x j j f F 6 5 w 1 L 1 4 g B e Q y a B e o C U x P c X m 4 c N e 0 n u X 4 l j x T q w i e S v 6 p 1 e W W H Q p i N a U m H / O v a 4 P q 0 h U e X q r 0 y P t L J l R S W U n 0 k U D G 4 g V N l D D P p L P 0 T h I C s m W B p B o o I Y W 5 8 w v 6 c T w S l W L b r H 3 / D p u z p H A c s I T N R 4 v G K + L B x 9 I / b C i o 5 8 E 5 J Z 2 u b k i 6 O H P n 7 u w 5 H v m + R k y O r N z S s f k P t o x L d 8 / L e 8 p d o f h B w i K w 2 Y 5 Y A N 9 / / 1 5 t b e 8 I O C Z o F 7 C p i A V 9 6 4 0 c v + n g 7 t i T / G A P I + 3 L a / p 3 0 + P X i W k V c 2 k 7 x T x u j h t W H T l L / U y l g M D r L h 2 G a z 0 w + j 4 l P n p 6 a j Z t 6 1 M n Q P x q E g 9 o w F T 3 x 8 w O 4 t n z R N R z f w W Y v O D 9 d a h k t E J W j K k y z 3 e a H R y 1 S 0 H + x 1 g Z D J F 7 i O o g 7 C v P C 5 6 J H F h 1 p z Z L v f n z Q c e D 4 i s s J M J l w N T V 6 K n x V s w 2 x Y j H 5 u G h k u E B I t f J x v k e W d h N e t g 8 A N u e 6 R Z 9 M R E p B Z t E W J i + + F U Y Z D X x v I N 9 P d r j g y u P e j M N Q d 2 J 2 a i Y e J i + Z K I S p E + N D 4 k T S w y g e z M N L P Q d S t i x u p y I J r g 3 c 3 T p l A k G R K M 3 0 H i 1 Q R e S Q 8 7 q c d k V Y o G E o i + A S m H t w 2 y Y 2 u c l / P L k c n e m 0 0 i c 6 E 2 0 9 T 3 p Y m t N K M x g X y X x T a R p h u y F p Y l k 5 + 6 F i + Z b j a n m 0 y f 7 0 c l w l W O 6 k X B D U 3 q N D x 9 0 T Z L M r B n z y 5 1 1 8 c C R G d M L H p C I p 0 2 o V K Q i X 3 m d T F O 1 t R Q p x l x x 0 T 9 y x U C s k w q K a f N A j 2 i / G E C y s r 1 i D e A f W 4 O 6 + V A 5 R E 8 u V a Q 0 K W 6 q l T r C J C M / 6 P t Y W l i g S e P J P 0 r h Z V o J T m O m v r J j k l T I i o o J C W 5 D E 4 N S 4 a n X W n m u Z S f f J K t e M E A 9 c P 2 2 D 3 5 U q B D y X P V Q 3 r 1 7 7 7 7 X s d 2 N E h X G h 4 N F s O f s n 3 H d r N r 1 y 5 z 8 9 Z t b d D x 2 j m r A b / P / c Q C v 0 8 + C Y g T D V Y H s Y S S 2 p G t 2 I I V m 0 x 3 Z 4 c Z n x j T i Z J M q U H S r k V r i k b C b K h k g d H / e O H 0 R p G 6 N C q d H 1 D t M M T 9 Q N y a 1 7 P E 0 1 2 q 8 7 e J 6 n q D G t O 3 U v A O r 4 l q a E E E P e 3 i l k g L g L r m B a r l U h M G g y I p k X D x w q r l S B v s I l z P L H H D g C 0 5 A p n o x 3 l m w U Y D 2 2 b f 3 j 3 m / P k f d d A 1 W c A T + u T x 0 5 g N n n e E K h c N P o 8 q x 1 b p p N s F V R 1 R 8 1 i j i l x 9 z D E L B A m a T Z w N 9 d Z L K L v w V z y g N 4 v W p V H p / M D 4 F Y a 4 H 3 q j 4 s Z i v M 8 Q y D O x l B M i F h g w v u t O C 8 F d H v 0 7 1 r t m w S A x H k S / 2 M T l 7 r F 9 y H n V 3 C f q W o 8 Q i D A n Q n F Y x I D B W a a X 2 M S S g L Q C f r 0 / I M L g v f d O x l w r K 1 F g N g H 3 i Z c u G r j W G a + K B m R 6 8 e K 1 E o W K s d v u r n b t t D g m 5 z r t x V 5 L F N 5 q G 6 o 0 B h l i g Y Q p x L 2 t F R O T k V H f N 5 o z 1 I 5 L B g b G A 2 p 3 l e c t t g 2 J 0 r a g i k k G c 0 f u B f X v m m c + F u 0 B 9 R O y 3 P O R u p x / 1 p W u W 8 K 1 y O m Q L e q O T Z Q S C + 2 e g N N o Q D Q C e K P z n y c a z N Q d H R k 1 F y 8 u X t + X 5 J f R i 1 9 D k G f P n u s 0 e P a 9 B X G V L 0 R i H 6 e F V Q n 1 W n R 7 X m V J m I S K 0 Z H F B V y t f u A 5 l w O V g a e H X h e R S 4 z W S u E d S O X 7 W L f J i / d q S I A f x 8 2 s E n x z n x B r K f A Z 3 O 3 b i h 2 1 D o n G s j D P u 4 L m e l O Y X M z d u l i b o Z 9 n k D t a c r 5 o H t Q c F d G G v B 9 w P S + F 1 t Z W k + M u 0 Z k s o J b V b K n R i A c v y M p L I k 6 C a S 1 4 Z t 4 f C y H Y O V O W M L S P 4 t I y 9 x j 7 a 1 x t M D n S f 4 m C E M p D r z W V 1 c P b o C 0 K c + Z 1 H d y l g B e K X G 1 k 1 G E 6 M 6 W n Z + X h + L Y z w B C n 2 A y n F j g J V u N 8 W A l s k s r l 8 N r j U i d d V 9 t Q U F V H L + b m U 1 T q D b g D u 9 6 r O 6 s 3 i i E f O 9 D U C 9 J y L Q U C W A l B S j Y g w / Y d W 5 U M q H 7 Y b U g u U j x b c A 2 m s G p I R o Z j F 4 W L N P T U V M 2 M Z M 8 x D s W E Q y a K 6 g c W t e f V F R U O i S i J x D t V 0 + a o l F i S C 0 h 1 a I h + z d Y a c / z 4 M f P x x x / p m M V H H 3 3 o f i J + 2 J + B m E M p V e Z 2 s 5 M i G N D D 4 w 5 f D x y q m N F B Z 7 8 V F l d a x w s i X T 7 Z M a 5 u f + + 3 d Q 4 v L Q k t a H T M K u Z v 7 7 t 2 X r R T h A x E q H 1 8 N p n A T u r o 6 N L c i 1 e v X t c 8 h 1 Z d 5 Z e 9 v z 8 n R L l 4 8 b K e C x X 5 N y n f w R J A 9 t z 4 m J N m u 6 3 b i a C w 7 X i t J W E 2 F L 1 8 L A M 2 H p T P 3 D e n q v o 0 B o 5 I A w v i u T o 6 O j Q R B x I J M c 2 k t G d P X 5 i X L 1 + Z z A w S V u a o B w c x j 6 G 6 W t B A K v L n d R z J P k l G Y C H u i I O 1 4 l F H m k r C z D Q n f T S r 1 B P F A F b S Z A m y / W w 3 i 0 q n m u + e L n 4 n S H L q M R b w n N G 5 0 G j 5 6 y O b H E 3 h a k O k + k j D b m x o 0 o D T Z A J 7 j + n q J 0 8 e N 5 9 / / l l E H K T 3 6 S A G + S Q + + O C 0 Z u q 1 5 F E C j Y + F 9 o k 4 J + N u W k a 6 G Z x B N Z T a 5 Y s S U F I u P 6 1 N S P c y m 7 5 d e h I n P d N K I i W 4 D 5 Y 2 I U 9 E Z 1 e 3 e n R w y Q J e F D N z 9 + 7 b o 5 P u X r + q 1 Z f N G k k 4 H x j 5 J u Q / U b C z P K M 9 h R j 6 2 C Z / T i D O E d X P D 5 D 1 0 q X L v t K c O o B s 0 W p v L J B J l m k c h w 4 d 1 O y z S I G 1 d K y x Q G f K g u B 4 I 1 n n 2 E s q 2 6 b Y 4 r l j K o l O 1 B Q V h / E o 1 E C k E T a U j Z Q g L 8 b k 5 I R 5 2 J U n 0 n z W H D 9 a p d + x V i T M h n I i 5 6 V n j 6 r M 5 e q W a A S 7 + H B 5 W a m u Y 3 v 7 7 j 2 t H G a r v i + 9 D d O v i w o L 1 a 1 L b n B c v Y T r J 5 J M A C I x a z Q a T O Z b m I w v l 8 P b g l h k I k E o I U Q H D x 5 0 z 4 T B y o h I t a X I d L E 2 U k q R d Y q F 4 u j l b 9 2 + o 0 4 h J j w m G n S e n 5 z 9 W F M G Q B a / j t q x i 5 w 5 Y n S 4 k I i B W 5 w X G S L l u N Y j m g 7 3 R 9 p p P k j n L x f k G 5 x 2 v N a S M B u K h / A n T + R J 7 9 H G 7 M W q F C H 3 J 4 6 J 7 i 4 P + e D B 4 4 g 5 L u w v 5 + p d K 3 b t 2 m H G p P e K R u b Q P e 3 Z / 9 z x T t W M d B p P N Y z I C 3 p / c g E u t x r I r p J I R x E d K H 9 D w p Y P P n h P O s F m M z w U z p a b S L B A A N 5 J p p F A q m g I n V x i z a s X k H l X S r B U p w 1 B J F J N c 4 6 B X Z Y H d c j 0 F t p Q D E f E J e o 9 H 7 F R z I A F l L G J 7 E A d P W V V Z b n u r y d Q K Z 4 8 f u I e O S A l 8 P S U 0 5 A g l S 3 Y V 3 9 O I O n m P / 7 j P 2 v 4 k B d / / O O 3 u n K 9 t / O K B c a x Y o F V D z e I N N A 2 m k R g I 1 l A D s r 4 l L O l s M g 4 C w v Y Y w r u d y Q W + 5 M T 4 y Z P V E Y W Q + A 4 g K f S b c d r L Q k z D A I p k y F C x U M s A l G Z Y W t R W 1 u r C 5 t d v P C T J u 1 A S j B K b u 2 a 9 U S V q J Q A D 9 b 1 6 z e 1 9 / 3 0 s 7 N 6 z g s W a P 5 z I t Y n + 3 M 1 U e X k + I S o h M 6 S r T S + r 7 / + y p U 0 O Z r R y N r A q 0 F R c a H 5 7 r t z + t 0 W i a w d 7 o t 8 5 q j 8 7 F O 6 h l N 1 4 Y M 7 T U G N L a z c t M 0 U b A x f J 0 c H g b A s e 4 q r H A c H N 8 X 0 e I 7 L S 5 c f k 4 s X C b O h p o Y 6 5 K X I 3 r J k w s 5 y Q n + 8 a K h v 1 K w + r J / K Q 9 6 8 e U u 9 d t e v J S 9 W L B Z I N Q U u n L + g 9 s F y 8 3 I g V r w g 0 p y 5 X F 5 J 9 7 5 P N H s y U P v i k S a M Z I X 1 w Y E B H X N D M g G M e a a 2 o 7 7 R i S G V 7 9 y 5 u + L g V 2 b E s i p G r d h j D 9 s C 5 k Z j m q a o X s 0 E S T 8 w z n j i 5 H F t Z 5 N y a 4 z B P W 5 3 c v E N i X J z 9 3 m X K S k v M 0 O T o v q 5 h B q f d t o l + 4 5 9 x 6 z o B T M 8 L e 9 V t m X l O D j C b X k t J X E 2 F E X + Z w n F 1 u 5 H 4 7 2 a x T F 0 7 5 4 6 q V v + x s a V 5 c j L p f I I 3 F x P 4 I K n 8 p F Q i Q Z L 8 E S P M 2 W l L 5 i c 9 O S 7 5 v v 7 e z X / H 8 A W Z c F r C M O K 9 k O D Q 5 q a G E L R s b G U K e N 7 p N 7 C I 4 h N s h x Q 1 x / c f 2 D u P 2 8 x d x t m T V P 3 h K Y V Y + C e V R 4 T A Q Z 5 u c d R 6 Y M u 1 6 W Z a / U 2 I 6 w j V U f S a s y t p j T z p E 1 I J j 8 M c V 5 1 p W r s n l 0 E k C j z q c k J 8 1 r O 8 z d B 6 e V C b X i N J X H f J E X M H g c x i A S K 0 g Z M t q f x o F 4 Q O s T I t x c Y n 3 w L e Q v I s q r e m H U C t k R d X Z 3 5 + E z 8 g 8 R I m u U Q a 5 V 0 8 N 6 W a f 0 O C H d G J V 4 k 6 d a K + S n W n l p Q y W E B m R o a G j V y o r D I f / U S c q z j X i c I l o U Z C D y N B S T b 5 s 2 b z b / 9 + U e m p O a Q S P q w K o X X s W 8 s d r v w Y m q J i C c W B u 8 b D + o k T i A y S E l h t 3 p G t s e q n Q H n 5 x 0 B J R + J W R y C 0 Y 5 S z M y 0 k 0 h U a i b U f h N R E q b y U S C U S i Y 5 8 s I r q V 7 c P q 8 D s x Z I H 9 y 1 S 7 n A T 5 1 6 V 1 W Q 9 Q I D y T t 2 7 F A 9 f S W w K l y 0 J 8 y i w W f V v 2 i g E s 7 P T Z n y u a e a c 5 D v i 2 e y Z G X + r A 6 K n x b 1 M V q d B n v y u 8 2 n n 5 w 1 c x 4 V D k l M G r N H j x 6 7 Z 2 K D d 8 g K 7 G y / / / 7 c o g 4 O y U G u + W A w V Y 3 / o I + D g + k y y 3 U T F 1 9 n m M u 1 / m 3 h d l O 6 6 U 4 / r K t N h g C Z I J K 7 t f t X 6 4 O m f 8 y Y 7 h E 3 A N Z 1 q Z N r g m f I z M o O f d a 2 3 0 S U l K v P G 5 Z 7 x r g x l 7 H F j I 0 t v Z z N 8 G C v z o g l q Q a 9 3 u v X r 7 X x e k n n B X 8 H A c m l x g x O m 0 s 7 m e A 3 m S m 6 n A t 5 O d T 3 B n V a u w X T 4 z 9 y I x + W A g Y 9 v x + d G Y k q v N u W Y Y Y n w p m R y F Z 7 o M K f w H z G h m / 9 9 O M l n Y 5 x 8 e K P 5 u z Z M 8 5 J F 8 4 g q K h F m h 0 o P j B G S F Q K y 3 i y E P c r s c 1 Y n J t c 8 w z Q 7 9 6 3 3 9 z t Y H J i Z K d E F A w x h i y r 6 s 0 z w b 0 S 7 D s + x Z r A q e Z o t Z M T c U C k G h M n o 8 f V W N L T L u 3 p t D V 3 O + + k Y G B O G 4 s E 6 F b K q c 0 T m u J u W L S h Y F q 6 / O 2 C u S n C O t X M m d O n d 7 n f u n Y k l F C B 3 C 1 m c G j 5 B d f o d V H z c J O n B d P M E T F i Y 4 H G 9 e r V a 1 3 4 m f R V S 2 U Q T S Q Y o P Q G X 6 4 W 7 c N B X c O 3 V B o + s X r x A A d B / 8 C A K R F b M l G A o D R U b C U S S V o 4 + e + 6 p X O r c c / E D 9 4 z E Q y 8 W x x I q M p 0 j L 1 S d 4 G g q F r z G 8 y r v t g Z h e h D 9 0 u d M I P 5 u b u Y w 2 B P s 8 n I L Z S O M 1 c 7 E D / w e 2 E C e c n k E s m S y k O o d z e P 6 7 g T p J q c Y E V 6 k X i N Y o I U Z J m 9 + 5 Z O f 7 Y S a I q 0 R J X 5 8 W Z 5 a R 5 n h G x j S R 5 6 X 9 L i s i r f c m B m 5 q 9 / 8 0 s N O f I b 0 E s G Y t z 2 i l G 5 Y V Y 7 k H j J B F A 5 i x M 8 g E 2 D v 3 L l m s l 0 P Z i A l e R 5 P 6 s h E 0 B l 5 D 0 i 2 d i H s H x f S S k L C x S a z c X O L O R Y o F E / E e l j y Q Q O b c k x s 9 N T e i 0 a l k i 6 d V W 4 c B E C 6 T W I x X X 3 c / p Z h g h s R 7 9 g U k W H h l h c 2 7 m r Q u 8 x U S W h N p T c o V S q 7 M k 3 a 5 G z F t 5 9 C 9 Q 3 3 O R L g Y f e s C F P X x j j Q T g o q J h k w 5 v W d 7 0 R T / q s 5 f C s y 2 N n u D h 6 5 B 0 N N K X 3 x o G w Z c u W i K n + y c D Z X V N m 8 x K J d b y g j Z T m z p r p s c V T c L x E y k m b U y e E H L j n n W v y P 4 d M b L W E r / W K 6 h h W E R f M + K R z T R d n s + 0 3 A S U O c 3 d l c J j K l 0 c h + p x 7 7 P t Z D 1 B / L I H 4 L D k O 8 E w l E / w e B H 5 T o H f 3 m 9 q 9 E m w W G + V 2 S 6 R x 3 z Z V r s H F z m C 5 s 6 x m s k E D 2 1 U 2 p 0 s H L Y d 9 F b P m 6 p X r 5 p P D Y e n s N A / I w s Y h y o i Y o W H S S I k g E c U h U f j a v G n u Y 4 w o 1 e l M h g Z N 5 y i r s f i I w T U i 4 Y T C I 2 U l l F s b v l i a R m H w P d 6 Q G K Q a A 6 8 s a J w s o F Y m Q k q s F h j 7 S 6 X P i g e 5 G f N m a C L F j E 6 G X 3 H 3 W C A 0 z o T U X 0 / Y M D M y y M Y C y U r 3 7 t t t g i l z 5 s y O a c 0 0 6 y T L F B X Q / Y x D L o q H N K H i P e d I I C 1 C q k l 3 I Q u c E b S p g b V V b 0 w k 1 I a i p K f 0 y t a j 8 r n 7 q w U S S i O D P a i q q t L B R n r b Z I C 4 Q u y B N 4 m 1 1 J n F y e o p c 9 u T Y y L e P H 3 J g H X 9 k / 8 Q 7 1 0 0 W E 0 E s B I + h C e L E 4 A c a f K 3 z E o Q m i i x w q T x F C G L s 2 + J x D l 7 3 T k H m f i c 4 z K f N w c P V t M 8 E 1 q Q J 3 K L i S s p c + M h x 0 S I V B 7 M z X g G Q K M v + o A K w V v j B d 9 7 9 u x Z c / / + Q 7 2 e S N C L v Q 1 I B K F I k H m g f N p c c F c C I T U Z U + P f F E 5 v n T Q v X j w 3 b T 2 j o V g / X P 6 k b W b L O e z k 6 G f n H b P g u E M S l z C Q x e 5 r 8 R 5 7 P + c 4 K 3 i v 0 z P z G s P o r A 4 z L y o v 8 9 6 c d p u o k p R u m L E P v j 4 a V N R E 2 6 2 Q u r a Y b o u B p P C L g i a Q k x U f u r t Y b C t x q K + v N 7 t 3 J 2 5 c 4 k 2 D 9 M r S 9 j Q r E q D 7 + T H G w G m y k Z 2 e Y r a U 5 5 n q X C H U W K d K H S Q T C w t A A t T c q k 3 h B D m c s 9 s n H a K C Q 5 R Q c Y n j d x w i l k M m a 0 d 1 i u k I a S F V a k p y O s 6 k E I r 2 n + K R U l 5 8 9 u E R f S j y w s U D W 0 l + Y C J c f U P j k u E w K 8 X 2 7 d u T a p + 9 C T C V 3 g u W K Y 1 n A b l k o K q q 0 u y r E T t u 6 q X a q j h I i H A n 5 T M B 0 c z K t t I L I F l 4 / z O z H s J 4 i r B F t v a a I 4 n s N Z 1 w a M k l 2 4 5 B U e f 7 + 0 z r g D G Z 6 c l x O i X c h q J k m W b Z O m M S w E u s 3 K w 0 D c z k h 7 V C 4 s B S b n I S i T A F A V s r E e A + i c j + 1 w Q b L e H F y + 5 g 3 J m W E g 3 C z A 4 f O a x T Y x o a G v S Y a S U / + 9 l n Z u e u H a G l Z y w 5 B p l t o S R x y a H 7 7 r G S x t m 3 M 3 a t i h f 6 r L s / K 9 d n p q f M i P Q v 7 7 6 3 V 9 5 1 Z L t N R E m 4 D W U L L k k v k U J w j y E V q X / t c S z g b V t q 4 h v u b S a c M V M 0 U d i 8 O X E j 5 6 s B j W B R v a 0 R f l l y L 6 1 T N i c / 5 O X m 6 S r 4 h w 8 f 1 p h J v L c 8 M 0 v P M D Z m S T M 2 Z c z t Z m d 6 B k X + J / + F y a K O B v Z d U j n 7 k d s Q w a Q w 0 X B r 4 Y z r d H L a a i J L U l Q + E O G Y 8 D S O S 9 c f u X u o V 1 v 1 N p Y C l b Z c 4 y I X B O 5 g K i 0 R Y H W + C x d + d M d r / n W g y M e z B t 6 U P Q W i P a m 8 6 / b 2 d u 1 A L Y G a B 5 w o c Y c s z j n n 2 J 6 z 5 9 2 t k s h u w 0 T S 6 7 K d D W 4 w r 7 p j d 9 B r R d I I l R d s l f + H p Z Q t g f l J c 8 2 d N M g A J u K d X A a x Q K W P j S 4 / a E A i l 4 c P H 7 p H a w P 3 + c k n Z 0 x A p G M i J V + 8 o E E k A 0 w N i Q b 2 V L K T e C 4 F n t Q h h E M C 5 q B R / 1 b d q 8 h z Q o T s d X U y u O R w 1 D 3 v M f v h z z l k s n F 9 H M + Z h t 5 U 8 + H H h 5 0 f T w I S O h 8 q u q T I w 1 E 5 X o z P B D X c A w O U a 8 + f v z T n v j + n o t 4 P 9 F Y T k 8 t H a I M j R 4 6 Y p q b l J 8 L F C 9 J i I a 0 m 4 / z 9 R C K 6 3 h I B x o I y f V J K v w l b y p J E / u e e M W Z y a k r T I A B 7 v W c U W 9 s l D e d C 0 o n i n L P k 4 1 j J w 3 k l k 7 u v h Y U B n P 1 g G l 4 z + Z E k F B S z p P 0 L B p w H o H H Y B p J a e V q k 0 p g G u j K H Z v / + f T p T 9 M a N m 5 q H j 3 N e 8 H f 0 L P E i 0 a n F 6 D E v X b q 0 L v G D F j S O Z M E m z v S i Z T C g b v W p O F d v T A b Q V H A u M T / L E u Z J R 8 D U i 0 T R Y 6 + N J C V M F E q U I 8 J L J t 0 X M r n n 0 o P I k O T 9 S 5 r K B z Z k 9 E j r Q P J E q n 4 l e z 8 3 d X U N G v p P G B E k Y E F k K u T u 3 X u L b B d y U s c L J A o T 5 v D 4 r B b c R 0 t L i 2 Z Y D Q Y D 5 v P P f 6 Z R G e f O n V 9 z S F C 8 s B 1 Q M k D 0 e z T g 8 O W 6 D N M b Y z 2 t Z A E y M F W F Z J k 4 l 3 B I W I n T O S T S y d 2 P K K 6 U C r n F b d F r b M N k U o n l F s 5 / 8 t k x 9 5 e T g 6 Q S C m i z k A f 1 o m s k 1 e z b t 8 e c + + G C 9 v w 0 X q Y B 4 P k 7 c v S I N t o X L 1 5 q B d G w B l c 4 L k Q W 0 2 t X r 7 l H 8 Y E K J 9 v S 9 9 / 9 o J K S n A o f f v h B K O q c 6 Q + f f f a p e h 2 Z P w Q g G V O y W Q v 2 h + / P J 8 x 1 z 7 0 k g l C N / Y F F C w k A v / W l L B 6 s c h X E 1 Y D 6 Q k X v 7 O g 0 Z 8 9 + p D G M 1 v U d m m m r x S G D J Y t 3 P + T l Y y v n Q p I q u o j K J z v u L y c P K T d r W 5 K n X w i m 5 3 L M w C j L q / A S w 5 U 0 0 / i 9 m Z 8 e M z t 2 b j f F x U X O b F E a k V w D S K 8 b N 2 5 p 1 q H H j 5 + E p l + v B C 9 e v N J Z v k t h f H x C p S L p f X F s L O W i t 0 A 9 a R U i Z U h v i o p i 7 6 u z s 0 u 9 m / G m M Y 4 F O h m e P 3 r G 7 l K Y 0 2 p L M Y G U 8 O u s 7 w u Y j d k s e r 2 4 I U U v c + P F h s w F c 3 J z c u 1 G 6 v D x 4 6 d m 1 y 7 S K p P y i 0 b v 2 E O o e l Y 6 h d Q 2 D 1 F 0 y 7 E Q k n 0 7 i T A 0 o X D O X T x d t 7 O y n d G y d 2 + 1 2 b q t 0 r 2 D 5 C C p N h T / M g L j 8 n 9 5 y U q U 8 M s O 1 v z M f P 3 z L z X 1 M k Y / U s F L F 8 Y l z p 7 9 W F f Y Q H J Q 2 S t F Y W H s K d 1 j 0 m A Z n W c N J F J p o S r G Q y a A i 3 7 P 3 j 0 i U Q v 1 h V q U l 5 e p 5 / L H H 3 9 a s 7 R a a e d B r k Y v m U D j Q J r J S 4 8 8 B 1 m 5 Z / J P k F P e D 4 z 9 J A t E Q Z B H h H l t b A M B x p j C Z J q e 9 a p 6 z n k t r u R y z k k J X Y 8 8 d g j G M e Q K b 2 V H 7 P Y q t 1 U m 7 1 / S V T 4 Q 5 G 3 r g z s v l 8 Z C w W U L K i r K T W 1 t n R n F P v E 0 J D 6 z Y 8 d 2 n Q O 1 m u h v J M U 3 v / u 9 p s B i 9 Q 7 W M y K s 6 N y 5 C 5 p A / q u v v l i 0 k N d K g P p n n 8 m C c 2 f O f K y / w 5 j K m 0 C j S K Y b j e n m 4 2 2 T u k q 9 R Y d I U O q U u q T x b c 7 u M 3 v z W h Y 9 A 5 I u 0 a B R E 2 r 0 0 0 + X d Z + l h 1 h N o 7 G p W U m m j V / u 4 1 K t T Q t m i c S + k I R z s h 8 d D R E q 7 n E 4 p 0 R 4 n 2 1 2 d m L S m C 2 H l F u 1 r d G 1 m R R 0 D G x w 1 T 6 H G P w o F Y O B z B Z 7 h I b P c p V O 8 v n E g S U i W X p F X 4 R U c L y S a D n w f S T o 3 L Z 9 q 3 t m M b D J T s n z R K / o s R S o C 7 y d 8 a w y a M G 9 U F g k r a q q Q l f Q 4 F m 7 h E R D w 8 N y n 0 2 i V u e b d 0 + d U F s F R 5 C 1 D / 3 U P z / H x W o x J u r d o 0 d P T J l I c D p P f p 9 7 h U h P n z 4 z m 6 q q T P 9 c g a n r c Y h u P X p K B v c Y V S 5 0 T k p I z W M / p O r N u S q e V f l Q 9 S D r r P n l L 8 P p m 5 O J l F t 1 6 0 O o L i H U L I p + i h B K p Z D T C 7 5 T 0 m P S U u d D j Y e V I f D 8 4 Q R I F F 6 + e G l 2 7 9 n t H i U W B H b 6 T T n w Y m J i 0 l y 5 c l V V 2 H g m L k I o M j 3 F 8 1 k 6 B w p S x + 7 T Y J e 6 n 2 i 0 D w U W T Z l n C d Q P 4 8 j Q t B x 4 D k L M k E g 2 Y 5 U l P 4 W k M d 9 f e 2 b y t 7 z v n L M k U v I s m K y 0 O T N G F l g l E W Q S o i j J 5 p U 8 l l x K I K 4 J S c O k c u y n Y O q C + e o X 6 0 S o 2 3 V t 6 0 I o 0 N q b L Z K J o F n p i e Q Y n X N 6 Y s i 8 W z 2 m U c Y n 3 z 2 h n 4 M A u + K Y Q s E L i K f h P H v 2 Q r 2 K y Q D 3 8 O r V K 7 N 7 9 / K E R e V p F Z v w 4 I H 9 S 9 4 3 0 g l b Z 6 1 p z O I F 2 V 1 v N P m r R E X Z c 6 E F 1 1 Y K n u P m z d u q c d j n p b 6 A n e x 3 u y m o K Z S t J A p J I f d 6 h F R a g D T u v i u R H C n l 7 E c 6 I h w y I Z 1 + 9 e s P k 6 D E + m N d b C g L j T D X y s B I l A q T f 2 l Z + W r I H z 9 x T H t m Y B P Z R 4 P U Y y w i Q I q v 1 6 9 r z Y M H D z U V G e e X A h W e L N B Q R k c X L 3 / j B 5 7 z 0 M E D G m G N Z H t b k J 0 W 2 5 3 M Y t p L e Q R j A U I M D g 6 Y A w f 2 h u x f J Y k U O 3 7 E N i a Z Z L 8 s D 3 X N J Z V + x p I p v P U W x 2 Z i E N c S b V 4 a + P y 6 k Q m s K 6 E q i x g U d S q I S p P / y b H o 0 v I + U V W w d c C u X T u d A V R P r 0 b v w 3 h P Q 3 2 9 u p S J U O Z z r N h O b + 7 N R h u N R O T X i w U 6 A V z u K w G r l K M m X r 1 6 T b 2 b f o h H 8 i Y K 8 f h 7 W g e X t z t p w H b J V p 7 r 4 c O n 7 v I 2 D p H 0 b e u + E E C 2 N x p c D 5 9 L p t D n X P K 0 D 1 m y O c U h D Z 9 z 9 y O u O Q R y t g 6 p R E S Z X / 7 6 Y + f m 1 g l J j e X z K 5 p b w F a E W 4 E / v s 6 Q r R P g y j G 2 w 4 X z P 5 p R d + I g G Y D u 3 L 5 n 9 u / b Z 7 C F I A h j V 9 h Z J B v h 7 3 D D E m H B Z E P m 2 d h o C 4 i Y 6 H A k L 7 i 3 3 B U 4 D y w g z P v v n 1 a 1 D q 8 j 9 0 t D v H j h R z X g 3 z a 8 6 I 4 9 4 M u Y E p 0 h 4 W N 0 E u D q 1 R v m 3 X e P a 0 5 x o O / a f e d I p m t 1 Q T P G m k 5 e M u l 1 2 z b c r R T 1 4 L m f s d 4 8 L 3 k c A k U e U 3 S d N Z 8 2 m M y S c r u + 3 V F q 1 x F N H W n S W / H r q d I 7 y l O j C s p d 1 K Q 8 N g P 9 g 7 o S B 3 F d h w 4 d M N 9 8 8 w f z 9 c + / k v P 9 u i J d L D c 3 D T L a k 8 a L J o V z s u w n w G A u 4 0 9 r B f Y G i W e Y Z P c m 0 D e W a h 6 0 L Z 9 7 3 H r / U F t J w b x r 1 y 5 T X b 1 J h w n o u C g 0 d j o M h z w O E S y R U O d / f I 2 X D 7 J E k i m k 1 i l p n G t h s n j 3 X d J Y u 0 n 3 X U f E r O P Z Y 9 3 c 3 / x 2 8 Z p e y U b K n T d A q N a u d D N N d L n O 6 g 1 o L 8 Y L 2 L O h w 1 S U 5 K t N F A y m a Q V D I K Z 7 M H e K 5 V e W A j b V O + 8 k L z T f D 0 g T i J 8 I E N K 0 1 i i L t a K h b c j U j S 3 d Q U C q O l G 9 t 4 v q 6 o U l j l + B E A N i a t 5 r k c 5 U S c P 5 S P K E S e U c K x n 1 n B D J n X 5 h i W U J 5 T g h O L a E c p w R 2 Z l B 8 + X P P 3 D v b P 2 w 7 i o f Z V P 5 t G y k 0 q R S w m X e v B i q U A O 2 t r Z e K + m n H y + r + v f R R x + Y f p F c v A Q Q H T x r c V A M / v U e T I 1 1 L 6 v C u n d t k S A t d u r M o C n w C V W y Y L X G 7 5 8 H T X 9 f O C W 2 l z S x y n W x l + 4 2 B 5 1 j y O I S h p I i d j W z a E M S y i V M a B u T T O 6 + e 2 y J h Z 3 + 5 S + E T D 5 t L 9 l F F F y f s + t Q K k u k 9 W i l U g l u 5 c r x u V c Z O o J O Z M M Z z / p M B w 7 u N 5 c v X V H V A i f E v / z L N 4 u 8 e z g 2 O j u 7 Q 8 R b D 0 x P J y 5 O R 5 q l u 7 e + o C H + z / / v n 9 Q 2 r d l S o 2 s r x Q J T P F I D Q f X K W i J Z M n m P Q + e l P G 0 P a D i T l U g q g f T z z j 5 z 4 W p 7 3 H A j b Q f O d e c 7 n X Y R J p P 7 m d B x u K D m Q c K P P j 4 q d + r f 7 p J d 1 t X L 5 0 V G + o I m D 3 E q 1 U o p K V K Z A + N C O F H v b G 4 B w O 1 + + P G H e s x S O K f E z q J S v / n m j x F Z i l i O E q J N T 4 f H T s 6 L 0 c + I / M W L P 8 l n E y d R i E X b t 2 + f e / T n i x 9 + O G f + 7 W 9 / H d d A M u C 9 W e 5 b 4 t i C + u Y 0 9 n k z P L 5 g L r x M M x 3 D l i w e I u l 7 l 8 + 5 h H H O Q 0 D 2 X e J w T f / O W y x 5 X C J Z S a U 2 1 J y 0 k 3 l T X J L 8 F N O x o H X z p s o 2 c q F o p V E 5 t v L m z B 1 R D V j R 8 P G j p / I B 9 6 X J l n E s o t I x g p u b W n R c 5 5 e / / F p 7 2 P / + 3 / 9 f / R z G P S 7 1 b / / 4 r Y 5 R 0 e g J D W I i I 5 E K + f k b N H h 1 r c C F j 4 c u E Q 6 J N 4 0 9 u 3 e H x o o s W H c K 5 G c u V v 8 g D b A k U i L Y 9 6 c E W T A / 1 a a Z W 8 2 u v e S e d 4 p L K j 7 v 2 d d j 7 9 Z D J i u B v O 0 k 8 h z j V X T G 8 + a 3 f / E z 3 7 a 2 X u W N S S i L g j y 5 D S q a C t H K c S r s h 5 f p 5 t j x I x r l o H B f H E C 1 8 0 o l i P X r 3 / x K x 4 T G x 8 Z V Q n 3 9 i 6 9 0 n K q p s d l s 3 R o Z a 0 f w q m Z c E k D G l e K 7 7 3 4 w H 4 u 0 T P T K F f b 5 1 h N 4 Q j d J B x U N M r k S f j R k c 6 O 7 9 W 9 L 3 2 i Y R B R 7 / n l n Q K X S z K w c 6 3 m X H P q O 5 0 1 O + p y Q V A j A 5 + 1 1 v s N t A 8 5 3 u d / J + V C b 8 G x D U s k p C x Q 5 v 3 V r e N 2 r N w X c a 0 K t N 1 d K i l L l J n g Z V B g V 5 P Q 2 V N R 5 e T G s + q 0 v y 7 1 h w P H W b V v U l g K T s y K 5 8 v N V O t F N 6 H p F w T T 5 + h S T k e k f U s O i 2 B B v Z m Z W J z P G C 1 T H L 7 6 Q X p D 7 / 1 e A 2 3 f u h l S 9 6 M 7 l g 6 2 s + T t u P t 0 5 Y d 6 t Y c 0 m 3 p P T + M n k 6 j T w c O F 9 t Q 3 Q P 1 o y h A v H 1 Q U z 5 p 3 K S V 2 q 0 y E P J f J z 4 W K v e z 8 n W 1 X t Z n X a j W 6 1 v c z K F 8 6 Z 4 y c P L m p f 6 1 3 e u I Q C O 7 e m U c O h S m Z L m Z U X P J B z z E x M C 5 3 0 Z T q F s K S 2 t s 5 Q A 7 j d l K F S q 6 W 5 Z V G E N j Y O f + M H i M e S l n v 2 7 D a v X t V q B E Z 7 W 7 u 5 c f 2 m O k V 4 i V 6 0 D Q X M 8 6 H E 9 4 I X L / y k R L 1 z + 4 5 7 Z v 2 w c 8 c O 3 V J H D C w j f Z 8 8 e a r P T 7 T K h N Q J y 3 + O D 3 U r s X Y V O 4 t B T 0 p f Z t / H 6 K T Y q U I m b f R 6 z p E y T l k w u S K V P t w 2 a a r z n b l Y E J K t X n e P L Q n D b c A l E F t 5 z w 6 Z 3 K 3 u W z X P a S t / 8 V d f 6 n O 8 a a T c b e x c f z 0 j B p 7 V M m g o Q l P H p d i y x K Q T 0 h 8 M p u v i X U G x + n h J j M y z A i I g i H 1 4 I t U 8 e f b M f H h 8 j x n o H z A F 7 t p H h M L g o O i Z K T D b i 2 K n K 7 N A b S R a G 0 B c G h k z Z 1 n t D 7 J 1 j Q b M 3 g / + a l F 6 4 9 V i Y n x C G + + W r V v c M + u L C + c v a m + P D f X p p 5 + 4 Z 4 U s + r 9 w J 0 Y 9 M g M a W 5 Q 1 c i 8 9 H T Z 5 G w r R L Z z P Q A a X Q E 6 R z k i 2 E C n s t X P O 6 5 w n j i 2 R 5 L o S T M n i f E 9 M M q l U Y t + R V J Q v v j x l N h b E P 7 s 5 m U i 5 9 x Y R 6 m X d h J l B K H g G f F k k K 0 w w t i n m 0 1 3 T 5 t q V q + a D D 9 9 X M S v 1 b q 4 2 Z I g h P W 1 2 F M + Z + / c f m G P H j m o P S 2 G w l C i A d 6 p W t / w N L x z w 2 / 3 j q e a 7 6 3 W m e N M e n V 5 + Y g k X 8 3 K g w T C x E l v v T Y D n I g K e X B 7 2 2 M I h x e L C f L W u r m 6 V 6 h c 0 4 k H + h m t K B D 7 D C 6 R e p k x 6 E J I 4 5 5 Q c s v + i O 9 V 0 D 8 k 7 C 5 H J u e Y Q z u 4 L Y T g f I Z F s Q d 2 D S O z P m E D q v P m L v / z K u e m 3 A L R Q b Z R v Q 9 m 9 I 1 t M I L e i p R I x N r 2 9 k 5 6 T a 6 g X 6 W W H T G t r q 7 7 M 1 J Q F H Y w c m H D U j s 2 b q / X h b t 6 4 F Y o 8 W C 2 Z A E S y N h P r G 8 1 N j Z u x l / 8 S M x t r v G h s b F T b 7 0 0 B 6 Y v a 6 y U M x T Z s R 3 2 L P E / O j L K a 3 e b 3 9 8 b l n E s I d 1 u e N 2 M + 3 D 6 p t l d 6 g H f m f o + n d H n I F H 3 N v n c 9 t u / e v n 8 9 d m 0 n L Y 7 d 9 B d / 9 f W i d v Q m y 1 t h Q 3 m x f 1 e u V p T j C n V 7 o k U V O 2 c G 5 w r M n a 4 i f d H g Q M W 0 y R T b G o l k 5 x F Z t S / R + J u v 9 5 v C / B y T N d 3 i n l k d h g a H T a m b 2 H G 9 Q a M l b A p V L 5 o 0 T p H j 0 L 5 T C D r W e M n J f i H O j C n K c i b 4 U T 7 c N i H a w b S 8 H z 7 L O 5 K t u 8 / A L T F 8 d 5 q C D m G i 3 q l D I v m c P R e S Q L Y 4 z g d V 9 V w 1 j 0 H c v / r r n 7 t P 8 7 b A m P 8 f m f 7 d q J 8 H z N I A A A A A S U V O R K 5 C Y I I = < / I m a g e > < / T o u r > < / T o u r s > < / V i s u a l i z a t i o n > 
</file>

<file path=customXml/itemProps1.xml><?xml version="1.0" encoding="utf-8"?>
<ds:datastoreItem xmlns:ds="http://schemas.openxmlformats.org/officeDocument/2006/customXml" ds:itemID="{C20481BE-2899-497F-BC74-9B4C67DD8E83}">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3C57AD4-B2F7-47C3-ABAD-B348E2B5454F}">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54</vt:i4>
      </vt:variant>
    </vt:vector>
  </HeadingPairs>
  <TitlesOfParts>
    <vt:vector size="54" baseType="lpstr">
      <vt:lpstr>Welcome!</vt:lpstr>
      <vt:lpstr>1a) arith. average (example)</vt:lpstr>
      <vt:lpstr>1b) arith . average (E)</vt:lpstr>
      <vt:lpstr>1c) curiosities (E)</vt:lpstr>
      <vt:lpstr>1c) curiosities (S1)</vt:lpstr>
      <vt:lpstr>1c) curiosities (S2)</vt:lpstr>
      <vt:lpstr>1c) curiosities (S3)</vt:lpstr>
      <vt:lpstr>1d) special averages</vt:lpstr>
      <vt:lpstr>1e) geo. average (E)</vt:lpstr>
      <vt:lpstr>2a) weighted average (E)</vt:lpstr>
      <vt:lpstr>2b) Use-value analysis A</vt:lpstr>
      <vt:lpstr>2c) Use-value analysis (Data)</vt:lpstr>
      <vt:lpstr>2d) Use-value analysis B (E)</vt:lpstr>
      <vt:lpstr>3a) variance (example 1)</vt:lpstr>
      <vt:lpstr>3b) variance (example 2)</vt:lpstr>
      <vt:lpstr>3c) comparison 1-2</vt:lpstr>
      <vt:lpstr>3d) variance (know how)</vt:lpstr>
      <vt:lpstr>3e) variance (E1)</vt:lpstr>
      <vt:lpstr>3f) variance (E2)</vt:lpstr>
      <vt:lpstr>3g) boxplot (E)</vt:lpstr>
      <vt:lpstr>4a) classes (example)</vt:lpstr>
      <vt:lpstr>4b) classes (know how)</vt:lpstr>
      <vt:lpstr>4c) classes (E1)</vt:lpstr>
      <vt:lpstr>4d) classes (E2)</vt:lpstr>
      <vt:lpstr>5a) trend (example 1)</vt:lpstr>
      <vt:lpstr>5b) trend (example 2)</vt:lpstr>
      <vt:lpstr>5c) trend (know how)</vt:lpstr>
      <vt:lpstr>5d) trend (E1)</vt:lpstr>
      <vt:lpstr>5e) trend (E2)</vt:lpstr>
      <vt:lpstr>6a) correlation (example 1)</vt:lpstr>
      <vt:lpstr>6b) correlation (example 2)</vt:lpstr>
      <vt:lpstr>6c) correlation (example 3)</vt:lpstr>
      <vt:lpstr>6d) correlation (example 4)</vt:lpstr>
      <vt:lpstr>6e) correlation (know how)</vt:lpstr>
      <vt:lpstr>6f) correlation (E1)</vt:lpstr>
      <vt:lpstr>6g) correlation (E2)</vt:lpstr>
      <vt:lpstr>6h) correlation (time shift E1)</vt:lpstr>
      <vt:lpstr>6i) correlation (time shift E2)</vt:lpstr>
      <vt:lpstr>7a) ABC analysis (diagram 1)</vt:lpstr>
      <vt:lpstr>7b) ABC-1-factor (example)</vt:lpstr>
      <vt:lpstr>7c) ABC-1-factor (E)</vt:lpstr>
      <vt:lpstr>7d) ABC-2-factors (example)</vt:lpstr>
      <vt:lpstr>7e) ABC analysis (know how)</vt:lpstr>
      <vt:lpstr>7f) ABC-2-factors (E1)</vt:lpstr>
      <vt:lpstr>7g) ABC analysis (diagram 2)</vt:lpstr>
      <vt:lpstr>7h) ABC-2-factors (advanced)</vt:lpstr>
      <vt:lpstr>7i) ABC-2-factors (E2)</vt:lpstr>
      <vt:lpstr>8a) XYZ-analysis (example)</vt:lpstr>
      <vt:lpstr>8b) XYZ analysis (know how)</vt:lpstr>
      <vt:lpstr>8c) XYZ-analysis (E1)</vt:lpstr>
      <vt:lpstr>8d) XYZ-analysis (E2)</vt:lpstr>
      <vt:lpstr>9a) Seasonal adjust. (example)</vt:lpstr>
      <vt:lpstr>9b) Seasonal adjust. (know how)</vt:lpstr>
      <vt:lpstr>9c) Seasonal adjust. (E)</vt:lpstr>
    </vt:vector>
  </TitlesOfParts>
  <Company>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dc:creator>
  <cp:lastModifiedBy>Stern, Andreas</cp:lastModifiedBy>
  <cp:lastPrinted>2013-05-06T06:53:24Z</cp:lastPrinted>
  <dcterms:created xsi:type="dcterms:W3CDTF">2005-09-01T10:36:07Z</dcterms:created>
  <dcterms:modified xsi:type="dcterms:W3CDTF">2024-09-26T13:27:57Z</dcterms:modified>
</cp:coreProperties>
</file>