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0as\Lehre_1\109_Office\Excel\"/>
    </mc:Choice>
  </mc:AlternateContent>
  <bookViews>
    <workbookView xWindow="195" yWindow="15" windowWidth="11505" windowHeight="6885" tabRatio="844"/>
  </bookViews>
  <sheets>
    <sheet name="Erläuterung" sheetId="27" r:id="rId1"/>
    <sheet name="Auswertung" sheetId="26" r:id="rId2"/>
    <sheet name="Produkt 1" sheetId="8" r:id="rId3"/>
    <sheet name="Produkt 2" sheetId="21" r:id="rId4"/>
    <sheet name="Produkt 3" sheetId="22" r:id="rId5"/>
    <sheet name="Produkt 4" sheetId="23" r:id="rId6"/>
    <sheet name="Produkt 5" sheetId="24" r:id="rId7"/>
    <sheet name="FB_001" sheetId="2" r:id="rId8"/>
    <sheet name="FB_002" sheetId="14" r:id="rId9"/>
    <sheet name="FB_003" sheetId="15" r:id="rId10"/>
    <sheet name="FB_022" sheetId="16" r:id="rId11"/>
    <sheet name="FB_033" sheetId="17" r:id="rId12"/>
    <sheet name="FB_123" sheetId="18" r:id="rId13"/>
    <sheet name="FB_124" sheetId="19" r:id="rId14"/>
    <sheet name="Listendaten" sheetId="3" r:id="rId15"/>
    <sheet name="Wichtungsmatrix" sheetId="28" r:id="rId16"/>
    <sheet name="Explanation" sheetId="29" r:id="rId17"/>
    <sheet name="Evaluation" sheetId="30" r:id="rId18"/>
    <sheet name="Product 1" sheetId="31" r:id="rId19"/>
    <sheet name="Product 2" sheetId="32" r:id="rId20"/>
    <sheet name="Product 3" sheetId="33" r:id="rId21"/>
    <sheet name="Product 4" sheetId="34" r:id="rId22"/>
    <sheet name="Product 5" sheetId="35" r:id="rId23"/>
    <sheet name="QU_001" sheetId="36" r:id="rId24"/>
    <sheet name="QU_002" sheetId="37" r:id="rId25"/>
    <sheet name="QU_003" sheetId="38" r:id="rId26"/>
    <sheet name="QU_022" sheetId="39" r:id="rId27"/>
    <sheet name="QU_033" sheetId="40" r:id="rId28"/>
    <sheet name="QU_123" sheetId="41" r:id="rId29"/>
    <sheet name="QU_124" sheetId="42" r:id="rId30"/>
    <sheet name="List data" sheetId="43" r:id="rId31"/>
    <sheet name="Weighting matrix" sheetId="44" r:id="rId32"/>
  </sheets>
  <calcPr calcId="162913"/>
</workbook>
</file>

<file path=xl/calcChain.xml><?xml version="1.0" encoding="utf-8"?>
<calcChain xmlns="http://schemas.openxmlformats.org/spreadsheetml/2006/main">
  <c r="I5" i="32" l="1"/>
  <c r="J5" i="32"/>
  <c r="K5" i="32"/>
  <c r="O5" i="35"/>
  <c r="N5" i="35"/>
  <c r="M5" i="35"/>
  <c r="L5" i="35"/>
  <c r="K5" i="35"/>
  <c r="J5" i="35"/>
  <c r="I5" i="35"/>
  <c r="O5" i="34"/>
  <c r="N5" i="34"/>
  <c r="M5" i="34"/>
  <c r="L5" i="34"/>
  <c r="K5" i="34"/>
  <c r="J5" i="34"/>
  <c r="I5" i="34"/>
  <c r="O5" i="33"/>
  <c r="N5" i="33"/>
  <c r="M5" i="33"/>
  <c r="L5" i="33"/>
  <c r="K5" i="33"/>
  <c r="J5" i="33"/>
  <c r="I5" i="33"/>
  <c r="O5" i="32"/>
  <c r="N5" i="32"/>
  <c r="M5" i="32"/>
  <c r="L5" i="32"/>
  <c r="J5" i="31"/>
  <c r="K5" i="31"/>
  <c r="L5" i="31"/>
  <c r="M5" i="31"/>
  <c r="N5" i="31"/>
  <c r="O5" i="31"/>
  <c r="I5" i="31"/>
  <c r="D3" i="42"/>
  <c r="C3" i="42"/>
  <c r="B3" i="42"/>
  <c r="D3" i="41"/>
  <c r="C3" i="41"/>
  <c r="B3" i="41"/>
  <c r="D3" i="40"/>
  <c r="C3" i="40"/>
  <c r="B3" i="40"/>
  <c r="D3" i="39"/>
  <c r="C3" i="39"/>
  <c r="B3" i="39"/>
  <c r="D3" i="38"/>
  <c r="C3" i="38"/>
  <c r="B3" i="38"/>
  <c r="D3" i="37"/>
  <c r="C3" i="37"/>
  <c r="B3" i="37"/>
  <c r="D3" i="36"/>
  <c r="C3" i="36"/>
  <c r="B3" i="36"/>
  <c r="H10" i="44"/>
  <c r="G10" i="44"/>
  <c r="F10" i="44"/>
  <c r="E10" i="44"/>
  <c r="D10" i="44"/>
  <c r="C10" i="44"/>
  <c r="J10" i="44" s="1"/>
  <c r="K10" i="44" s="1"/>
  <c r="D8" i="43" s="1"/>
  <c r="B10" i="44"/>
  <c r="G9" i="44"/>
  <c r="F9" i="44"/>
  <c r="E9" i="44"/>
  <c r="D9" i="44"/>
  <c r="J9" i="44" s="1"/>
  <c r="C9" i="44"/>
  <c r="B9" i="44"/>
  <c r="H3" i="44" s="1"/>
  <c r="F8" i="44"/>
  <c r="E8" i="44"/>
  <c r="D8" i="44"/>
  <c r="C8" i="44"/>
  <c r="J8" i="44" s="1"/>
  <c r="B8" i="44"/>
  <c r="E7" i="44"/>
  <c r="D7" i="44"/>
  <c r="C7" i="44"/>
  <c r="J7" i="44" s="1"/>
  <c r="B7" i="44"/>
  <c r="F3" i="44" s="1"/>
  <c r="D6" i="44"/>
  <c r="J6" i="44" s="1"/>
  <c r="C6" i="44"/>
  <c r="B6" i="44"/>
  <c r="E3" i="44" s="1"/>
  <c r="J5" i="44"/>
  <c r="K5" i="44" s="1"/>
  <c r="D3" i="43" s="1"/>
  <c r="C11" i="33" s="1"/>
  <c r="C5" i="44"/>
  <c r="B5" i="44"/>
  <c r="D3" i="44" s="1"/>
  <c r="J4" i="44"/>
  <c r="B4" i="44"/>
  <c r="C3" i="44" s="1"/>
  <c r="I3" i="44"/>
  <c r="G3" i="44"/>
  <c r="C10" i="42"/>
  <c r="B10" i="42"/>
  <c r="C9" i="42"/>
  <c r="B9" i="42"/>
  <c r="C8" i="42"/>
  <c r="B8" i="42"/>
  <c r="C7" i="42"/>
  <c r="B7" i="42"/>
  <c r="C6" i="42"/>
  <c r="B6" i="42"/>
  <c r="C5" i="42"/>
  <c r="B5" i="42"/>
  <c r="C4" i="42"/>
  <c r="B4" i="42"/>
  <c r="I3" i="42"/>
  <c r="H3" i="42"/>
  <c r="G3" i="42"/>
  <c r="F3" i="42"/>
  <c r="E3" i="42"/>
  <c r="C10" i="41"/>
  <c r="B10" i="41"/>
  <c r="C9" i="41"/>
  <c r="B9" i="41"/>
  <c r="C8" i="41"/>
  <c r="B8" i="41"/>
  <c r="C7" i="41"/>
  <c r="B7" i="41"/>
  <c r="C6" i="41"/>
  <c r="B6" i="41"/>
  <c r="C5" i="41"/>
  <c r="B5" i="41"/>
  <c r="C4" i="41"/>
  <c r="B4" i="41"/>
  <c r="I3" i="41"/>
  <c r="H3" i="41"/>
  <c r="G3" i="41"/>
  <c r="F3" i="41"/>
  <c r="E3" i="41"/>
  <c r="C10" i="40"/>
  <c r="B10" i="40"/>
  <c r="C9" i="40"/>
  <c r="B9" i="40"/>
  <c r="C8" i="40"/>
  <c r="B8" i="40"/>
  <c r="C7" i="40"/>
  <c r="B7" i="40"/>
  <c r="C6" i="40"/>
  <c r="B6" i="40"/>
  <c r="C5" i="40"/>
  <c r="B5" i="40"/>
  <c r="C4" i="40"/>
  <c r="B4" i="40"/>
  <c r="I3" i="40"/>
  <c r="H3" i="40"/>
  <c r="G3" i="40"/>
  <c r="F3" i="40"/>
  <c r="E3" i="40"/>
  <c r="C10" i="39"/>
  <c r="B10" i="39"/>
  <c r="C9" i="39"/>
  <c r="B9" i="39"/>
  <c r="C8" i="39"/>
  <c r="B8" i="39"/>
  <c r="C7" i="39"/>
  <c r="B7" i="39"/>
  <c r="C6" i="39"/>
  <c r="B6" i="39"/>
  <c r="C5" i="39"/>
  <c r="B5" i="39"/>
  <c r="C4" i="39"/>
  <c r="B4" i="39"/>
  <c r="I3" i="39"/>
  <c r="H3" i="39"/>
  <c r="G3" i="39"/>
  <c r="F3" i="39"/>
  <c r="E3" i="39"/>
  <c r="C10" i="38"/>
  <c r="B10" i="38"/>
  <c r="C9" i="38"/>
  <c r="B9" i="38"/>
  <c r="C8" i="38"/>
  <c r="B8" i="38"/>
  <c r="C7" i="38"/>
  <c r="B7" i="38"/>
  <c r="C6" i="38"/>
  <c r="B6" i="38"/>
  <c r="C5" i="38"/>
  <c r="B5" i="38"/>
  <c r="C4" i="38"/>
  <c r="B4" i="38"/>
  <c r="I3" i="38"/>
  <c r="H3" i="38"/>
  <c r="G3" i="38"/>
  <c r="F3" i="38"/>
  <c r="E3" i="38"/>
  <c r="C10" i="37"/>
  <c r="B10" i="37"/>
  <c r="C9" i="37"/>
  <c r="B9" i="37"/>
  <c r="C8" i="37"/>
  <c r="B8" i="37"/>
  <c r="C7" i="37"/>
  <c r="B7" i="37"/>
  <c r="C6" i="37"/>
  <c r="B6" i="37"/>
  <c r="C5" i="37"/>
  <c r="B5" i="37"/>
  <c r="C4" i="37"/>
  <c r="B4" i="37"/>
  <c r="I3" i="37"/>
  <c r="H3" i="37"/>
  <c r="G3" i="37"/>
  <c r="F3" i="37"/>
  <c r="E3" i="37"/>
  <c r="C10" i="36"/>
  <c r="B10" i="36"/>
  <c r="C9" i="36"/>
  <c r="B9" i="36"/>
  <c r="C8" i="36"/>
  <c r="B8" i="36"/>
  <c r="C7" i="36"/>
  <c r="B7" i="36"/>
  <c r="C6" i="36"/>
  <c r="B6" i="36"/>
  <c r="C5" i="36"/>
  <c r="B5" i="36"/>
  <c r="C4" i="36"/>
  <c r="B4" i="36"/>
  <c r="I3" i="36"/>
  <c r="H3" i="36"/>
  <c r="G3" i="36"/>
  <c r="F3" i="36"/>
  <c r="E3" i="36"/>
  <c r="B16" i="35"/>
  <c r="B15" i="35"/>
  <c r="B14" i="35"/>
  <c r="B13" i="35"/>
  <c r="B12" i="35"/>
  <c r="B11" i="35"/>
  <c r="B10" i="35"/>
  <c r="D2" i="35"/>
  <c r="B16" i="34"/>
  <c r="B15" i="34"/>
  <c r="B14" i="34"/>
  <c r="B13" i="34"/>
  <c r="B12" i="34"/>
  <c r="B11" i="34"/>
  <c r="B10" i="34"/>
  <c r="D2" i="34"/>
  <c r="B16" i="33"/>
  <c r="B15" i="33"/>
  <c r="B14" i="33"/>
  <c r="B13" i="33"/>
  <c r="B12" i="33"/>
  <c r="B11" i="33"/>
  <c r="B10" i="33"/>
  <c r="D2" i="33"/>
  <c r="C16" i="32"/>
  <c r="B16" i="32"/>
  <c r="B15" i="32"/>
  <c r="B14" i="32"/>
  <c r="B13" i="32"/>
  <c r="B12" i="32"/>
  <c r="C11" i="32"/>
  <c r="B11" i="32"/>
  <c r="B10" i="32"/>
  <c r="D2" i="32"/>
  <c r="C16" i="31"/>
  <c r="B16" i="31"/>
  <c r="B15" i="31"/>
  <c r="B14" i="31"/>
  <c r="B13" i="31"/>
  <c r="B12" i="31"/>
  <c r="C11" i="31"/>
  <c r="B11" i="31"/>
  <c r="B10" i="31"/>
  <c r="D2" i="31"/>
  <c r="C16" i="30"/>
  <c r="B16" i="30"/>
  <c r="B15" i="30"/>
  <c r="B14" i="30"/>
  <c r="B13" i="30"/>
  <c r="B12" i="30"/>
  <c r="C11" i="30"/>
  <c r="B11" i="30"/>
  <c r="B10" i="30"/>
  <c r="AB8" i="30"/>
  <c r="V8" i="30"/>
  <c r="P8" i="30"/>
  <c r="J8" i="30"/>
  <c r="D8" i="30"/>
  <c r="J7" i="32"/>
  <c r="I7" i="35"/>
  <c r="J7" i="35"/>
  <c r="I7" i="34"/>
  <c r="K7" i="33"/>
  <c r="I7" i="31"/>
  <c r="N7" i="33"/>
  <c r="K7" i="31"/>
  <c r="L7" i="32"/>
  <c r="I7" i="32"/>
  <c r="L7" i="33"/>
  <c r="J7" i="31"/>
  <c r="K7" i="32"/>
  <c r="N7" i="34"/>
  <c r="L7" i="35"/>
  <c r="K7" i="34"/>
  <c r="O7" i="32"/>
  <c r="M7" i="32"/>
  <c r="M7" i="33"/>
  <c r="O7" i="35"/>
  <c r="N7" i="31"/>
  <c r="I7" i="33"/>
  <c r="M7" i="34"/>
  <c r="M7" i="31"/>
  <c r="O7" i="31"/>
  <c r="N7" i="35"/>
  <c r="J7" i="34"/>
  <c r="O7" i="34"/>
  <c r="L7" i="34"/>
  <c r="L7" i="31"/>
  <c r="N7" i="32"/>
  <c r="K7" i="35"/>
  <c r="M7" i="35"/>
  <c r="O7" i="33"/>
  <c r="J7" i="33"/>
  <c r="K6" i="44" l="1"/>
  <c r="D4" i="43" s="1"/>
  <c r="K9" i="44"/>
  <c r="D7" i="43" s="1"/>
  <c r="D5" i="42"/>
  <c r="D5" i="40"/>
  <c r="D5" i="38"/>
  <c r="D5" i="36"/>
  <c r="C11" i="35"/>
  <c r="D5" i="41"/>
  <c r="D5" i="39"/>
  <c r="D5" i="37"/>
  <c r="C16" i="34"/>
  <c r="D10" i="42"/>
  <c r="D10" i="40"/>
  <c r="D10" i="38"/>
  <c r="D10" i="36"/>
  <c r="C16" i="33"/>
  <c r="D10" i="41"/>
  <c r="D10" i="39"/>
  <c r="D10" i="37"/>
  <c r="C16" i="35"/>
  <c r="C11" i="34"/>
  <c r="K4" i="44"/>
  <c r="D2" i="43" s="1"/>
  <c r="K7" i="44"/>
  <c r="D5" i="43" s="1"/>
  <c r="K8" i="44"/>
  <c r="D6" i="43" s="1"/>
  <c r="AB8" i="26"/>
  <c r="V8" i="26"/>
  <c r="P8" i="26"/>
  <c r="J8" i="26"/>
  <c r="D8" i="26"/>
  <c r="I3" i="19"/>
  <c r="H3" i="19"/>
  <c r="G3" i="19"/>
  <c r="F3" i="19"/>
  <c r="E3" i="19"/>
  <c r="I3" i="18"/>
  <c r="H3" i="18"/>
  <c r="G3" i="18"/>
  <c r="F3" i="18"/>
  <c r="E3" i="18"/>
  <c r="I3" i="17"/>
  <c r="H3" i="17"/>
  <c r="G3" i="17"/>
  <c r="F3" i="17"/>
  <c r="E3" i="17"/>
  <c r="I3" i="16"/>
  <c r="H3" i="16"/>
  <c r="G3" i="16"/>
  <c r="F3" i="16"/>
  <c r="E3" i="16"/>
  <c r="I3" i="15"/>
  <c r="H3" i="15"/>
  <c r="G3" i="15"/>
  <c r="F3" i="15"/>
  <c r="E3" i="15"/>
  <c r="I3" i="14"/>
  <c r="H3" i="14"/>
  <c r="G3" i="14"/>
  <c r="F3" i="14"/>
  <c r="E3" i="14"/>
  <c r="I3" i="2"/>
  <c r="H3" i="2"/>
  <c r="G3" i="2"/>
  <c r="F3" i="2"/>
  <c r="E3" i="2"/>
  <c r="I3" i="28"/>
  <c r="H3" i="28"/>
  <c r="G3" i="28"/>
  <c r="F3" i="28"/>
  <c r="E3" i="28"/>
  <c r="D3" i="28"/>
  <c r="C3" i="28"/>
  <c r="B5" i="28"/>
  <c r="B6" i="28"/>
  <c r="B7" i="28"/>
  <c r="B8" i="28"/>
  <c r="B9" i="28"/>
  <c r="B10" i="28"/>
  <c r="B4" i="28"/>
  <c r="L16" i="32"/>
  <c r="L15" i="32"/>
  <c r="I15" i="32"/>
  <c r="I11" i="32"/>
  <c r="I15" i="33"/>
  <c r="I11" i="33"/>
  <c r="I10" i="31"/>
  <c r="L14" i="31"/>
  <c r="L10" i="31"/>
  <c r="L15" i="34"/>
  <c r="L14" i="34"/>
  <c r="I11" i="34"/>
  <c r="I10" i="34"/>
  <c r="L15" i="35"/>
  <c r="L14" i="35"/>
  <c r="L15" i="33"/>
  <c r="L10" i="33"/>
  <c r="I16" i="35"/>
  <c r="I15" i="35"/>
  <c r="L14" i="32"/>
  <c r="L13" i="32"/>
  <c r="I14" i="32"/>
  <c r="I10" i="32"/>
  <c r="I13" i="33"/>
  <c r="I12" i="33"/>
  <c r="I16" i="31"/>
  <c r="I15" i="31"/>
  <c r="L16" i="31"/>
  <c r="L12" i="31"/>
  <c r="L13" i="34"/>
  <c r="L12" i="34"/>
  <c r="I16" i="34"/>
  <c r="L13" i="35"/>
  <c r="L12" i="35"/>
  <c r="L13" i="33"/>
  <c r="I14" i="35"/>
  <c r="I13" i="35"/>
  <c r="L12" i="32"/>
  <c r="L11" i="32"/>
  <c r="I13" i="32"/>
  <c r="I16" i="33"/>
  <c r="I10" i="33"/>
  <c r="I14" i="31"/>
  <c r="I13" i="31"/>
  <c r="L15" i="31"/>
  <c r="L13" i="31"/>
  <c r="L11" i="34"/>
  <c r="L10" i="34"/>
  <c r="I15" i="34"/>
  <c r="I14" i="34"/>
  <c r="L11" i="35"/>
  <c r="L10" i="35"/>
  <c r="L16" i="33"/>
  <c r="L11" i="33"/>
  <c r="I12" i="35"/>
  <c r="I11" i="35"/>
  <c r="L10" i="32"/>
  <c r="I16" i="32"/>
  <c r="I12" i="32"/>
  <c r="I14" i="33"/>
  <c r="I12" i="31"/>
  <c r="I11" i="31"/>
  <c r="L11" i="31"/>
  <c r="L16" i="34"/>
  <c r="I13" i="34"/>
  <c r="I12" i="34"/>
  <c r="L16" i="35"/>
  <c r="L14" i="33"/>
  <c r="L12" i="33"/>
  <c r="I10" i="35"/>
  <c r="N16" i="31"/>
  <c r="N12" i="31"/>
  <c r="M16" i="33"/>
  <c r="M10" i="33"/>
  <c r="N14" i="33"/>
  <c r="N11" i="32"/>
  <c r="N10" i="32"/>
  <c r="M13" i="32"/>
  <c r="M14" i="31"/>
  <c r="M13" i="31"/>
  <c r="M13" i="34"/>
  <c r="M10" i="34"/>
  <c r="N10" i="34"/>
  <c r="M14" i="35"/>
  <c r="M13" i="35"/>
  <c r="N12" i="35"/>
  <c r="N11" i="35"/>
  <c r="M13" i="33"/>
  <c r="N13" i="32"/>
  <c r="M10" i="32"/>
  <c r="M15" i="31"/>
  <c r="N12" i="34"/>
  <c r="M16" i="35"/>
  <c r="N13" i="35"/>
  <c r="N15" i="31"/>
  <c r="N13" i="31"/>
  <c r="M14" i="33"/>
  <c r="N15" i="33"/>
  <c r="N10" i="33"/>
  <c r="N16" i="32"/>
  <c r="M16" i="32"/>
  <c r="M12" i="32"/>
  <c r="M12" i="31"/>
  <c r="M11" i="31"/>
  <c r="M11" i="34"/>
  <c r="M16" i="34"/>
  <c r="N16" i="34"/>
  <c r="N15" i="34"/>
  <c r="M12" i="35"/>
  <c r="M11" i="35"/>
  <c r="N10" i="35"/>
  <c r="N16" i="33"/>
  <c r="N12" i="32"/>
  <c r="M15" i="34"/>
  <c r="N11" i="34"/>
  <c r="M15" i="35"/>
  <c r="N11" i="31"/>
  <c r="N14" i="31"/>
  <c r="M15" i="33"/>
  <c r="M12" i="33"/>
  <c r="N13" i="33"/>
  <c r="N12" i="33"/>
  <c r="N15" i="32"/>
  <c r="N14" i="32"/>
  <c r="M15" i="32"/>
  <c r="M11" i="32"/>
  <c r="M10" i="31"/>
  <c r="M14" i="34"/>
  <c r="N14" i="34"/>
  <c r="N13" i="34"/>
  <c r="M10" i="35"/>
  <c r="N16" i="35"/>
  <c r="N15" i="35"/>
  <c r="N10" i="31"/>
  <c r="M11" i="33"/>
  <c r="N11" i="33"/>
  <c r="M14" i="32"/>
  <c r="M16" i="31"/>
  <c r="M12" i="34"/>
  <c r="N14" i="35"/>
  <c r="K13" i="35"/>
  <c r="K16" i="31"/>
  <c r="K11" i="32"/>
  <c r="O16" i="32"/>
  <c r="O12" i="33"/>
  <c r="O13" i="34"/>
  <c r="J11" i="34"/>
  <c r="K10" i="35"/>
  <c r="O13" i="31"/>
  <c r="J15" i="31"/>
  <c r="O11" i="32"/>
  <c r="K16" i="34"/>
  <c r="J12" i="35"/>
  <c r="J11" i="33"/>
  <c r="K13" i="31"/>
  <c r="K13" i="32"/>
  <c r="J12" i="32"/>
  <c r="O16" i="33"/>
  <c r="O15" i="34"/>
  <c r="K15" i="35"/>
  <c r="O16" i="31"/>
  <c r="K16" i="33"/>
  <c r="J16" i="35"/>
  <c r="O13" i="35"/>
  <c r="J11" i="32"/>
  <c r="O10" i="34"/>
  <c r="K15" i="32"/>
  <c r="O16" i="34"/>
  <c r="K11" i="35"/>
  <c r="O15" i="32"/>
  <c r="J14" i="33"/>
  <c r="J13" i="32"/>
  <c r="J15" i="34"/>
  <c r="J13" i="33"/>
  <c r="K12" i="34"/>
  <c r="K12" i="35"/>
  <c r="O15" i="31"/>
  <c r="J16" i="31"/>
  <c r="O12" i="32"/>
  <c r="O11" i="33"/>
  <c r="J14" i="35"/>
  <c r="J16" i="33"/>
  <c r="O16" i="35"/>
  <c r="O12" i="31"/>
  <c r="J15" i="32"/>
  <c r="K15" i="33"/>
  <c r="K15" i="34"/>
  <c r="J11" i="35"/>
  <c r="K16" i="35"/>
  <c r="K12" i="31"/>
  <c r="J13" i="31"/>
  <c r="O14" i="32"/>
  <c r="K14" i="34"/>
  <c r="J10" i="35"/>
  <c r="K14" i="35"/>
  <c r="K12" i="32"/>
  <c r="O14" i="33"/>
  <c r="J14" i="34"/>
  <c r="K11" i="31"/>
  <c r="O13" i="32"/>
  <c r="J15" i="35"/>
  <c r="O10" i="35"/>
  <c r="K10" i="33"/>
  <c r="K14" i="31"/>
  <c r="O15" i="33"/>
  <c r="O14" i="35"/>
  <c r="K13" i="33"/>
  <c r="K10" i="31"/>
  <c r="K11" i="34"/>
  <c r="J15" i="33"/>
  <c r="O11" i="35"/>
  <c r="O14" i="31"/>
  <c r="J12" i="31"/>
  <c r="K14" i="33"/>
  <c r="K10" i="34"/>
  <c r="J13" i="35"/>
  <c r="J10" i="33"/>
  <c r="K15" i="31"/>
  <c r="K14" i="32"/>
  <c r="J14" i="32"/>
  <c r="K11" i="33"/>
  <c r="O14" i="34"/>
  <c r="J10" i="34"/>
  <c r="O15" i="35"/>
  <c r="O11" i="31"/>
  <c r="J11" i="31"/>
  <c r="O10" i="32"/>
  <c r="K13" i="34"/>
  <c r="J16" i="34"/>
  <c r="O12" i="35"/>
  <c r="J10" i="31"/>
  <c r="O10" i="33"/>
  <c r="O13" i="33"/>
  <c r="K16" i="32"/>
  <c r="K12" i="33"/>
  <c r="J13" i="34"/>
  <c r="J12" i="33"/>
  <c r="J16" i="32"/>
  <c r="J12" i="34"/>
  <c r="K10" i="32"/>
  <c r="O11" i="34"/>
  <c r="O10" i="31"/>
  <c r="O12" i="34"/>
  <c r="J10" i="32"/>
  <c r="J14" i="31"/>
  <c r="D7" i="41" l="1"/>
  <c r="D7" i="39"/>
  <c r="D7" i="37"/>
  <c r="C13" i="35"/>
  <c r="D7" i="42"/>
  <c r="D7" i="40"/>
  <c r="D7" i="38"/>
  <c r="D7" i="36"/>
  <c r="C13" i="33"/>
  <c r="C13" i="31"/>
  <c r="C13" i="34"/>
  <c r="C13" i="30"/>
  <c r="C13" i="32"/>
  <c r="F10" i="35"/>
  <c r="AD10" i="30" s="1"/>
  <c r="E10" i="35"/>
  <c r="AC10" i="30" s="1"/>
  <c r="G10" i="35"/>
  <c r="AE10" i="30" s="1"/>
  <c r="H10" i="35"/>
  <c r="AF10" i="30" s="1"/>
  <c r="D10" i="35"/>
  <c r="AB10" i="30" s="1"/>
  <c r="F15" i="33"/>
  <c r="R15" i="30" s="1"/>
  <c r="E15" i="33"/>
  <c r="Q15" i="30" s="1"/>
  <c r="G15" i="33"/>
  <c r="S15" i="30" s="1"/>
  <c r="H15" i="33"/>
  <c r="T15" i="30" s="1"/>
  <c r="D15" i="33"/>
  <c r="P15" i="30" s="1"/>
  <c r="F11" i="32"/>
  <c r="L11" i="30" s="1"/>
  <c r="H11" i="32"/>
  <c r="N11" i="30" s="1"/>
  <c r="D11" i="32"/>
  <c r="J11" i="30" s="1"/>
  <c r="G11" i="32"/>
  <c r="M11" i="30" s="1"/>
  <c r="E11" i="32"/>
  <c r="K11" i="30" s="1"/>
  <c r="F15" i="32"/>
  <c r="L15" i="30" s="1"/>
  <c r="H15" i="32"/>
  <c r="N15" i="30" s="1"/>
  <c r="D15" i="32"/>
  <c r="J15" i="30" s="1"/>
  <c r="G15" i="32"/>
  <c r="M15" i="30" s="1"/>
  <c r="E15" i="32"/>
  <c r="K15" i="30" s="1"/>
  <c r="C10" i="34"/>
  <c r="D10" i="43"/>
  <c r="D4" i="41"/>
  <c r="D4" i="39"/>
  <c r="D4" i="37"/>
  <c r="D4" i="42"/>
  <c r="D4" i="40"/>
  <c r="D4" i="38"/>
  <c r="D4" i="36"/>
  <c r="C10" i="35"/>
  <c r="C10" i="33"/>
  <c r="C10" i="31"/>
  <c r="C10" i="32"/>
  <c r="C10" i="30"/>
  <c r="D9" i="42"/>
  <c r="D9" i="40"/>
  <c r="D9" i="38"/>
  <c r="D9" i="36"/>
  <c r="C15" i="35"/>
  <c r="D9" i="41"/>
  <c r="D9" i="39"/>
  <c r="D9" i="37"/>
  <c r="C15" i="33"/>
  <c r="C15" i="31"/>
  <c r="C15" i="34"/>
  <c r="C15" i="32"/>
  <c r="C15" i="30"/>
  <c r="H11" i="35"/>
  <c r="AF11" i="30" s="1"/>
  <c r="D11" i="35"/>
  <c r="AB11" i="30" s="1"/>
  <c r="G11" i="35"/>
  <c r="AE11" i="30" s="1"/>
  <c r="E11" i="35"/>
  <c r="AC11" i="30" s="1"/>
  <c r="F11" i="35"/>
  <c r="AD11" i="30" s="1"/>
  <c r="F12" i="35"/>
  <c r="AD12" i="30" s="1"/>
  <c r="E12" i="35"/>
  <c r="AC12" i="30" s="1"/>
  <c r="G12" i="35"/>
  <c r="AE12" i="30" s="1"/>
  <c r="H12" i="35"/>
  <c r="AF12" i="30" s="1"/>
  <c r="D12" i="35"/>
  <c r="AB12" i="30" s="1"/>
  <c r="G10" i="34"/>
  <c r="Y10" i="30" s="1"/>
  <c r="F10" i="34"/>
  <c r="X10" i="30" s="1"/>
  <c r="H10" i="34"/>
  <c r="Z10" i="30" s="1"/>
  <c r="D10" i="34"/>
  <c r="V10" i="30" s="1"/>
  <c r="E10" i="34"/>
  <c r="W10" i="30" s="1"/>
  <c r="E11" i="34"/>
  <c r="W11" i="30" s="1"/>
  <c r="H11" i="34"/>
  <c r="Z11" i="30" s="1"/>
  <c r="D11" i="34"/>
  <c r="V11" i="30" s="1"/>
  <c r="F11" i="34"/>
  <c r="X11" i="30" s="1"/>
  <c r="G11" i="34"/>
  <c r="Y11" i="30" s="1"/>
  <c r="G11" i="31"/>
  <c r="G11" i="30" s="1"/>
  <c r="E11" i="31"/>
  <c r="E11" i="30" s="1"/>
  <c r="F11" i="31"/>
  <c r="F11" i="30" s="1"/>
  <c r="D11" i="31"/>
  <c r="D11" i="30" s="1"/>
  <c r="H11" i="31"/>
  <c r="H11" i="30" s="1"/>
  <c r="E12" i="31"/>
  <c r="E12" i="30" s="1"/>
  <c r="G12" i="31"/>
  <c r="G12" i="30" s="1"/>
  <c r="H12" i="31"/>
  <c r="H12" i="30" s="1"/>
  <c r="F12" i="31"/>
  <c r="F12" i="30" s="1"/>
  <c r="D12" i="31"/>
  <c r="D12" i="30" s="1"/>
  <c r="H14" i="33"/>
  <c r="T14" i="30" s="1"/>
  <c r="D14" i="33"/>
  <c r="P14" i="30" s="1"/>
  <c r="G14" i="33"/>
  <c r="S14" i="30" s="1"/>
  <c r="E14" i="33"/>
  <c r="Q14" i="30" s="1"/>
  <c r="F14" i="33"/>
  <c r="R14" i="30" s="1"/>
  <c r="H12" i="32"/>
  <c r="N12" i="30" s="1"/>
  <c r="D12" i="32"/>
  <c r="J12" i="30" s="1"/>
  <c r="F12" i="32"/>
  <c r="L12" i="30" s="1"/>
  <c r="G12" i="32"/>
  <c r="M12" i="30" s="1"/>
  <c r="E12" i="32"/>
  <c r="K12" i="30" s="1"/>
  <c r="H16" i="32"/>
  <c r="N16" i="30" s="1"/>
  <c r="D16" i="32"/>
  <c r="J16" i="30" s="1"/>
  <c r="F16" i="32"/>
  <c r="L16" i="30" s="1"/>
  <c r="G16" i="32"/>
  <c r="M16" i="30" s="1"/>
  <c r="E16" i="32"/>
  <c r="K16" i="30" s="1"/>
  <c r="E10" i="31"/>
  <c r="E10" i="30" s="1"/>
  <c r="G10" i="31"/>
  <c r="G10" i="30" s="1"/>
  <c r="F10" i="31"/>
  <c r="F10" i="30" s="1"/>
  <c r="D10" i="31"/>
  <c r="D10" i="30" s="1"/>
  <c r="H10" i="31"/>
  <c r="H10" i="30" s="1"/>
  <c r="E11" i="33"/>
  <c r="Q11" i="30" s="1"/>
  <c r="H11" i="33"/>
  <c r="T11" i="30" s="1"/>
  <c r="D11" i="33"/>
  <c r="P11" i="30" s="1"/>
  <c r="G11" i="33"/>
  <c r="S11" i="30" s="1"/>
  <c r="F11" i="33"/>
  <c r="R11" i="30" s="1"/>
  <c r="C12" i="34"/>
  <c r="D6" i="42"/>
  <c r="D6" i="40"/>
  <c r="D6" i="38"/>
  <c r="D6" i="36"/>
  <c r="D6" i="41"/>
  <c r="D6" i="39"/>
  <c r="D6" i="37"/>
  <c r="C12" i="35"/>
  <c r="C12" i="33"/>
  <c r="C12" i="31"/>
  <c r="C12" i="30"/>
  <c r="C12" i="32"/>
  <c r="H13" i="35"/>
  <c r="AF13" i="30" s="1"/>
  <c r="D13" i="35"/>
  <c r="AB13" i="30" s="1"/>
  <c r="G13" i="35"/>
  <c r="AE13" i="30" s="1"/>
  <c r="E13" i="35"/>
  <c r="AC13" i="30" s="1"/>
  <c r="F13" i="35"/>
  <c r="AD13" i="30" s="1"/>
  <c r="F14" i="35"/>
  <c r="AD14" i="30" s="1"/>
  <c r="E14" i="35"/>
  <c r="AC14" i="30" s="1"/>
  <c r="G14" i="35"/>
  <c r="AE14" i="30" s="1"/>
  <c r="H14" i="35"/>
  <c r="AF14" i="30" s="1"/>
  <c r="D14" i="35"/>
  <c r="AB14" i="30" s="1"/>
  <c r="G12" i="34"/>
  <c r="Y12" i="30" s="1"/>
  <c r="F12" i="34"/>
  <c r="X12" i="30" s="1"/>
  <c r="H12" i="34"/>
  <c r="Z12" i="30" s="1"/>
  <c r="D12" i="34"/>
  <c r="V12" i="30" s="1"/>
  <c r="E12" i="34"/>
  <c r="W12" i="30" s="1"/>
  <c r="E13" i="34"/>
  <c r="W13" i="30" s="1"/>
  <c r="H13" i="34"/>
  <c r="Z13" i="30" s="1"/>
  <c r="D13" i="34"/>
  <c r="V13" i="30" s="1"/>
  <c r="F13" i="34"/>
  <c r="X13" i="30" s="1"/>
  <c r="G13" i="34"/>
  <c r="Y13" i="30" s="1"/>
  <c r="G13" i="31"/>
  <c r="G13" i="30" s="1"/>
  <c r="E13" i="31"/>
  <c r="E13" i="30" s="1"/>
  <c r="H13" i="31"/>
  <c r="H13" i="30" s="1"/>
  <c r="F13" i="31"/>
  <c r="F13" i="30" s="1"/>
  <c r="D13" i="31"/>
  <c r="D13" i="30" s="1"/>
  <c r="E14" i="31"/>
  <c r="E14" i="30" s="1"/>
  <c r="G14" i="31"/>
  <c r="G14" i="30" s="1"/>
  <c r="D14" i="31"/>
  <c r="D14" i="30" s="1"/>
  <c r="H14" i="31"/>
  <c r="H14" i="30" s="1"/>
  <c r="F14" i="31"/>
  <c r="F14" i="30" s="1"/>
  <c r="G10" i="33"/>
  <c r="S10" i="30" s="1"/>
  <c r="F10" i="33"/>
  <c r="R10" i="30" s="1"/>
  <c r="E10" i="33"/>
  <c r="Q10" i="30" s="1"/>
  <c r="D10" i="33"/>
  <c r="P10" i="30" s="1"/>
  <c r="H10" i="33"/>
  <c r="T10" i="30" s="1"/>
  <c r="H16" i="33"/>
  <c r="T16" i="30" s="1"/>
  <c r="D16" i="33"/>
  <c r="P16" i="30" s="1"/>
  <c r="G16" i="33"/>
  <c r="S16" i="30" s="1"/>
  <c r="E16" i="33"/>
  <c r="Q16" i="30" s="1"/>
  <c r="F16" i="33"/>
  <c r="R16" i="30" s="1"/>
  <c r="F13" i="32"/>
  <c r="L13" i="30" s="1"/>
  <c r="H13" i="32"/>
  <c r="N13" i="30" s="1"/>
  <c r="D13" i="32"/>
  <c r="J13" i="30" s="1"/>
  <c r="G13" i="32"/>
  <c r="M13" i="30" s="1"/>
  <c r="E13" i="32"/>
  <c r="K13" i="30" s="1"/>
  <c r="G16" i="34"/>
  <c r="Y16" i="30" s="1"/>
  <c r="F16" i="34"/>
  <c r="X16" i="30" s="1"/>
  <c r="H16" i="34"/>
  <c r="Z16" i="30" s="1"/>
  <c r="D16" i="34"/>
  <c r="V16" i="30" s="1"/>
  <c r="E16" i="34"/>
  <c r="W16" i="30" s="1"/>
  <c r="C14" i="34"/>
  <c r="D8" i="41"/>
  <c r="D8" i="39"/>
  <c r="D8" i="37"/>
  <c r="C14" i="33"/>
  <c r="D8" i="42"/>
  <c r="D8" i="40"/>
  <c r="D8" i="38"/>
  <c r="D8" i="36"/>
  <c r="C14" i="35"/>
  <c r="C14" i="31"/>
  <c r="C14" i="32"/>
  <c r="C14" i="30"/>
  <c r="H15" i="35"/>
  <c r="AF15" i="30" s="1"/>
  <c r="D15" i="35"/>
  <c r="AB15" i="30" s="1"/>
  <c r="G15" i="35"/>
  <c r="AE15" i="30" s="1"/>
  <c r="E15" i="35"/>
  <c r="AC15" i="30" s="1"/>
  <c r="F15" i="35"/>
  <c r="AD15" i="30" s="1"/>
  <c r="F16" i="35"/>
  <c r="AD16" i="30" s="1"/>
  <c r="E16" i="35"/>
  <c r="AC16" i="30" s="1"/>
  <c r="G16" i="35"/>
  <c r="AE16" i="30" s="1"/>
  <c r="H16" i="35"/>
  <c r="AF16" i="30" s="1"/>
  <c r="D16" i="35"/>
  <c r="AB16" i="30" s="1"/>
  <c r="G14" i="34"/>
  <c r="Y14" i="30" s="1"/>
  <c r="F14" i="34"/>
  <c r="X14" i="30" s="1"/>
  <c r="H14" i="34"/>
  <c r="Z14" i="30" s="1"/>
  <c r="D14" i="34"/>
  <c r="V14" i="30" s="1"/>
  <c r="E14" i="34"/>
  <c r="W14" i="30" s="1"/>
  <c r="E15" i="34"/>
  <c r="W15" i="30" s="1"/>
  <c r="H15" i="34"/>
  <c r="Z15" i="30" s="1"/>
  <c r="D15" i="34"/>
  <c r="V15" i="30" s="1"/>
  <c r="F15" i="34"/>
  <c r="X15" i="30" s="1"/>
  <c r="G15" i="34"/>
  <c r="Y15" i="30" s="1"/>
  <c r="G15" i="31"/>
  <c r="G15" i="30" s="1"/>
  <c r="E15" i="31"/>
  <c r="E15" i="30" s="1"/>
  <c r="F15" i="31"/>
  <c r="F15" i="30" s="1"/>
  <c r="D15" i="31"/>
  <c r="D15" i="30" s="1"/>
  <c r="H15" i="31"/>
  <c r="H15" i="30" s="1"/>
  <c r="E16" i="31"/>
  <c r="E16" i="30" s="1"/>
  <c r="G16" i="31"/>
  <c r="G16" i="30" s="1"/>
  <c r="F16" i="31"/>
  <c r="F16" i="30" s="1"/>
  <c r="D16" i="31"/>
  <c r="D16" i="30" s="1"/>
  <c r="H16" i="31"/>
  <c r="H16" i="30" s="1"/>
  <c r="G12" i="33"/>
  <c r="S12" i="30" s="1"/>
  <c r="F12" i="33"/>
  <c r="R12" i="30" s="1"/>
  <c r="E12" i="33"/>
  <c r="Q12" i="30" s="1"/>
  <c r="D12" i="33"/>
  <c r="P12" i="30" s="1"/>
  <c r="H12" i="33"/>
  <c r="T12" i="30" s="1"/>
  <c r="E13" i="33"/>
  <c r="Q13" i="30" s="1"/>
  <c r="G13" i="33"/>
  <c r="S13" i="30" s="1"/>
  <c r="D13" i="33"/>
  <c r="P13" i="30" s="1"/>
  <c r="H13" i="33"/>
  <c r="T13" i="30" s="1"/>
  <c r="F13" i="33"/>
  <c r="R13" i="30" s="1"/>
  <c r="H10" i="32"/>
  <c r="N10" i="30" s="1"/>
  <c r="D10" i="32"/>
  <c r="J10" i="30" s="1"/>
  <c r="F10" i="32"/>
  <c r="L10" i="30" s="1"/>
  <c r="G10" i="32"/>
  <c r="M10" i="30" s="1"/>
  <c r="E10" i="32"/>
  <c r="K10" i="30" s="1"/>
  <c r="H14" i="32"/>
  <c r="N14" i="30" s="1"/>
  <c r="D14" i="32"/>
  <c r="J14" i="30" s="1"/>
  <c r="F14" i="32"/>
  <c r="L14" i="30" s="1"/>
  <c r="G14" i="32"/>
  <c r="M14" i="30" s="1"/>
  <c r="E14" i="32"/>
  <c r="K14" i="30" s="1"/>
  <c r="D3" i="3"/>
  <c r="D4" i="3"/>
  <c r="D5" i="3"/>
  <c r="D6" i="3"/>
  <c r="D7" i="3"/>
  <c r="D8" i="3"/>
  <c r="D2" i="3"/>
  <c r="K5" i="28"/>
  <c r="K6" i="28"/>
  <c r="K7" i="28"/>
  <c r="K8" i="28"/>
  <c r="K9" i="28"/>
  <c r="K10" i="28"/>
  <c r="K4" i="28"/>
  <c r="J5" i="28"/>
  <c r="J6" i="28"/>
  <c r="J7" i="28"/>
  <c r="J8" i="28"/>
  <c r="J9" i="28"/>
  <c r="J10" i="28"/>
  <c r="J4" i="28"/>
  <c r="H10" i="28"/>
  <c r="G10" i="28"/>
  <c r="G9" i="28"/>
  <c r="F10" i="28"/>
  <c r="F9" i="28"/>
  <c r="F8" i="28"/>
  <c r="E10" i="28"/>
  <c r="E9" i="28"/>
  <c r="E8" i="28"/>
  <c r="E7" i="28"/>
  <c r="D10" i="28"/>
  <c r="D9" i="28"/>
  <c r="D8" i="28"/>
  <c r="D7" i="28"/>
  <c r="D6" i="28"/>
  <c r="C10" i="28"/>
  <c r="C9" i="28"/>
  <c r="C8" i="28"/>
  <c r="C7" i="28"/>
  <c r="C6" i="28"/>
  <c r="C5" i="28"/>
  <c r="N18" i="30" l="1"/>
  <c r="K18" i="30"/>
  <c r="AE18" i="30"/>
  <c r="T18" i="30"/>
  <c r="S18" i="30"/>
  <c r="G18" i="30"/>
  <c r="W18" i="30"/>
  <c r="Y18" i="30"/>
  <c r="R18" i="30"/>
  <c r="AD18" i="30"/>
  <c r="X18" i="30"/>
  <c r="F18" i="30"/>
  <c r="AC18" i="30"/>
  <c r="P18" i="30"/>
  <c r="H18" i="30"/>
  <c r="E18" i="30"/>
  <c r="V18" i="30"/>
  <c r="AB18" i="30"/>
  <c r="M18" i="30"/>
  <c r="L18" i="30"/>
  <c r="J18" i="30"/>
  <c r="Q18" i="30"/>
  <c r="D18" i="30"/>
  <c r="Z18" i="30"/>
  <c r="AF18" i="30"/>
  <c r="D2" i="24"/>
  <c r="D2" i="23"/>
  <c r="D2" i="22"/>
  <c r="D2" i="21"/>
  <c r="D2" i="8"/>
  <c r="C16" i="26"/>
  <c r="B16" i="26"/>
  <c r="C15" i="26"/>
  <c r="B15" i="26"/>
  <c r="C14" i="26"/>
  <c r="B14" i="26"/>
  <c r="C13" i="26"/>
  <c r="B13" i="26"/>
  <c r="C12" i="26"/>
  <c r="B12" i="26"/>
  <c r="C11" i="26"/>
  <c r="B11" i="26"/>
  <c r="C10" i="26"/>
  <c r="B10" i="26"/>
  <c r="C16" i="24"/>
  <c r="B16" i="24"/>
  <c r="C15" i="24"/>
  <c r="B15" i="24"/>
  <c r="C14" i="24"/>
  <c r="B14" i="24"/>
  <c r="C13" i="24"/>
  <c r="B13" i="24"/>
  <c r="C12" i="24"/>
  <c r="B12" i="24"/>
  <c r="C11" i="24"/>
  <c r="B11" i="24"/>
  <c r="C10" i="24"/>
  <c r="B10" i="24"/>
  <c r="O5" i="24"/>
  <c r="N5" i="24"/>
  <c r="M5" i="24"/>
  <c r="L5" i="24"/>
  <c r="K5" i="24"/>
  <c r="J5" i="24"/>
  <c r="I5" i="24"/>
  <c r="C16" i="23"/>
  <c r="B16" i="23"/>
  <c r="C15" i="23"/>
  <c r="B15" i="23"/>
  <c r="C14" i="23"/>
  <c r="B14" i="23"/>
  <c r="C13" i="23"/>
  <c r="B13" i="23"/>
  <c r="C12" i="23"/>
  <c r="B12" i="23"/>
  <c r="C11" i="23"/>
  <c r="B11" i="23"/>
  <c r="C10" i="23"/>
  <c r="B10" i="23"/>
  <c r="O5" i="23"/>
  <c r="N5" i="23"/>
  <c r="M5" i="23"/>
  <c r="L5" i="23"/>
  <c r="K5" i="23"/>
  <c r="J5" i="23"/>
  <c r="I5" i="23"/>
  <c r="C16" i="22"/>
  <c r="B16" i="22"/>
  <c r="C15" i="22"/>
  <c r="B15" i="22"/>
  <c r="C14" i="22"/>
  <c r="B14" i="22"/>
  <c r="C13" i="22"/>
  <c r="B13" i="22"/>
  <c r="C12" i="22"/>
  <c r="B12" i="22"/>
  <c r="C11" i="22"/>
  <c r="B11" i="22"/>
  <c r="C10" i="22"/>
  <c r="B10" i="22"/>
  <c r="O5" i="22"/>
  <c r="N5" i="22"/>
  <c r="M5" i="22"/>
  <c r="L5" i="22"/>
  <c r="K5" i="22"/>
  <c r="J5" i="22"/>
  <c r="I5" i="22"/>
  <c r="C16" i="21"/>
  <c r="B16" i="21"/>
  <c r="C15" i="21"/>
  <c r="B15" i="21"/>
  <c r="C14" i="21"/>
  <c r="B14" i="21"/>
  <c r="C13" i="21"/>
  <c r="B13" i="21"/>
  <c r="C12" i="21"/>
  <c r="B12" i="21"/>
  <c r="C11" i="21"/>
  <c r="B11" i="21"/>
  <c r="C10" i="21"/>
  <c r="B10" i="21"/>
  <c r="O5" i="21"/>
  <c r="N5" i="21"/>
  <c r="M5" i="21"/>
  <c r="L5" i="21"/>
  <c r="K5" i="21"/>
  <c r="J5" i="21"/>
  <c r="I5" i="21"/>
  <c r="D10" i="19"/>
  <c r="C10" i="19"/>
  <c r="B10" i="19"/>
  <c r="D9" i="19"/>
  <c r="C9" i="19"/>
  <c r="B9" i="19"/>
  <c r="D8" i="19"/>
  <c r="C8" i="19"/>
  <c r="B8" i="19"/>
  <c r="D7" i="19"/>
  <c r="C7" i="19"/>
  <c r="B7" i="19"/>
  <c r="D6" i="19"/>
  <c r="C6" i="19"/>
  <c r="B6" i="19"/>
  <c r="D5" i="19"/>
  <c r="C5" i="19"/>
  <c r="B5" i="19"/>
  <c r="D4" i="19"/>
  <c r="C4" i="19"/>
  <c r="B4" i="19"/>
  <c r="D10" i="18"/>
  <c r="C10" i="18"/>
  <c r="B10" i="18"/>
  <c r="D9" i="18"/>
  <c r="C9" i="18"/>
  <c r="B9" i="18"/>
  <c r="D8" i="18"/>
  <c r="C8" i="18"/>
  <c r="B8" i="18"/>
  <c r="D7" i="18"/>
  <c r="C7" i="18"/>
  <c r="B7" i="18"/>
  <c r="D6" i="18"/>
  <c r="C6" i="18"/>
  <c r="B6" i="18"/>
  <c r="D5" i="18"/>
  <c r="C5" i="18"/>
  <c r="B5" i="18"/>
  <c r="D4" i="18"/>
  <c r="C4" i="18"/>
  <c r="B4" i="18"/>
  <c r="D10" i="17"/>
  <c r="C10" i="17"/>
  <c r="B10" i="17"/>
  <c r="D9" i="17"/>
  <c r="C9" i="17"/>
  <c r="B9" i="17"/>
  <c r="D8" i="17"/>
  <c r="C8" i="17"/>
  <c r="B8" i="17"/>
  <c r="D7" i="17"/>
  <c r="C7" i="17"/>
  <c r="B7" i="17"/>
  <c r="D6" i="17"/>
  <c r="C6" i="17"/>
  <c r="B6" i="17"/>
  <c r="D5" i="17"/>
  <c r="C5" i="17"/>
  <c r="B5" i="17"/>
  <c r="D4" i="17"/>
  <c r="C4" i="17"/>
  <c r="B4" i="17"/>
  <c r="D10" i="16"/>
  <c r="C10" i="16"/>
  <c r="B10" i="16"/>
  <c r="D9" i="16"/>
  <c r="C9" i="16"/>
  <c r="B9" i="16"/>
  <c r="D8" i="16"/>
  <c r="C8" i="16"/>
  <c r="B8" i="16"/>
  <c r="D7" i="16"/>
  <c r="C7" i="16"/>
  <c r="B7" i="16"/>
  <c r="D6" i="16"/>
  <c r="C6" i="16"/>
  <c r="B6" i="16"/>
  <c r="D5" i="16"/>
  <c r="C5" i="16"/>
  <c r="B5" i="16"/>
  <c r="D4" i="16"/>
  <c r="C4" i="16"/>
  <c r="B4" i="16"/>
  <c r="D10" i="15"/>
  <c r="C10" i="15"/>
  <c r="B10" i="15"/>
  <c r="D9" i="15"/>
  <c r="C9" i="15"/>
  <c r="B9" i="15"/>
  <c r="D8" i="15"/>
  <c r="C8" i="15"/>
  <c r="B8" i="15"/>
  <c r="D7" i="15"/>
  <c r="C7" i="15"/>
  <c r="B7" i="15"/>
  <c r="D6" i="15"/>
  <c r="C6" i="15"/>
  <c r="B6" i="15"/>
  <c r="D5" i="15"/>
  <c r="C5" i="15"/>
  <c r="B5" i="15"/>
  <c r="D4" i="15"/>
  <c r="C4" i="15"/>
  <c r="B4" i="15"/>
  <c r="D10" i="14"/>
  <c r="C10" i="14"/>
  <c r="B10" i="14"/>
  <c r="D9" i="14"/>
  <c r="C9" i="14"/>
  <c r="B9" i="14"/>
  <c r="D8" i="14"/>
  <c r="C8" i="14"/>
  <c r="B8" i="14"/>
  <c r="D7" i="14"/>
  <c r="C7" i="14"/>
  <c r="B7" i="14"/>
  <c r="D6" i="14"/>
  <c r="C6" i="14"/>
  <c r="B6" i="14"/>
  <c r="D5" i="14"/>
  <c r="C5" i="14"/>
  <c r="B5" i="14"/>
  <c r="D4" i="14"/>
  <c r="C4" i="14"/>
  <c r="B4" i="14"/>
  <c r="C11" i="8"/>
  <c r="C12" i="8"/>
  <c r="C13" i="8"/>
  <c r="C14" i="8"/>
  <c r="C15" i="8"/>
  <c r="C16" i="8"/>
  <c r="C10" i="8"/>
  <c r="B11" i="8"/>
  <c r="B12" i="8"/>
  <c r="B13" i="8"/>
  <c r="B14" i="8"/>
  <c r="B15" i="8"/>
  <c r="B16" i="8"/>
  <c r="B10" i="8"/>
  <c r="J5" i="8"/>
  <c r="K5" i="8"/>
  <c r="L5" i="8"/>
  <c r="M5" i="8"/>
  <c r="N5" i="8"/>
  <c r="O5" i="8"/>
  <c r="I5" i="8"/>
  <c r="J7" i="8"/>
  <c r="K7" i="24"/>
  <c r="M7" i="21"/>
  <c r="I7" i="8"/>
  <c r="L7" i="8"/>
  <c r="J7" i="23"/>
  <c r="K7" i="23"/>
  <c r="N7" i="21"/>
  <c r="K7" i="8"/>
  <c r="I7" i="24"/>
  <c r="I7" i="22"/>
  <c r="K7" i="21"/>
  <c r="L7" i="21"/>
  <c r="J7" i="21"/>
  <c r="M7" i="24"/>
  <c r="N7" i="24"/>
  <c r="O7" i="8"/>
  <c r="L7" i="23"/>
  <c r="O7" i="23"/>
  <c r="J7" i="22"/>
  <c r="L7" i="24"/>
  <c r="M7" i="23"/>
  <c r="O7" i="22"/>
  <c r="N7" i="22"/>
  <c r="K7" i="22"/>
  <c r="N7" i="23"/>
  <c r="O7" i="24"/>
  <c r="O7" i="21"/>
  <c r="I7" i="23"/>
  <c r="M7" i="8"/>
  <c r="I7" i="21"/>
  <c r="L7" i="22"/>
  <c r="M7" i="22"/>
  <c r="N7" i="8"/>
  <c r="J7" i="24"/>
  <c r="F20" i="30" l="1"/>
  <c r="R20" i="30"/>
  <c r="X20" i="30"/>
  <c r="L20" i="30"/>
  <c r="AD20" i="30"/>
  <c r="C5" i="2"/>
  <c r="C6" i="2"/>
  <c r="C7" i="2"/>
  <c r="C8" i="2"/>
  <c r="C9" i="2"/>
  <c r="C10" i="2"/>
  <c r="C4" i="2"/>
  <c r="B5" i="2"/>
  <c r="D5" i="2"/>
  <c r="B6" i="2"/>
  <c r="D6" i="2"/>
  <c r="B7" i="2"/>
  <c r="D7" i="2"/>
  <c r="B8" i="2"/>
  <c r="D8" i="2"/>
  <c r="B9" i="2"/>
  <c r="D9" i="2"/>
  <c r="B10" i="2"/>
  <c r="D10" i="2"/>
  <c r="D4" i="2"/>
  <c r="B4" i="2"/>
  <c r="D10" i="3"/>
  <c r="I10" i="8"/>
  <c r="L11" i="24"/>
  <c r="I12" i="22"/>
  <c r="I12" i="23"/>
  <c r="L13" i="24"/>
  <c r="L16" i="23"/>
  <c r="I16" i="23"/>
  <c r="I16" i="22"/>
  <c r="I11" i="22"/>
  <c r="I16" i="21"/>
  <c r="L10" i="22"/>
  <c r="I12" i="24"/>
  <c r="L12" i="21"/>
  <c r="I13" i="22"/>
  <c r="L15" i="24"/>
  <c r="L11" i="22"/>
  <c r="L13" i="8"/>
  <c r="L12" i="8"/>
  <c r="I13" i="23"/>
  <c r="I15" i="8"/>
  <c r="L11" i="8"/>
  <c r="L13" i="22"/>
  <c r="I15" i="21"/>
  <c r="I15" i="22"/>
  <c r="L15" i="23"/>
  <c r="L12" i="22"/>
  <c r="L16" i="21"/>
  <c r="L12" i="23"/>
  <c r="L15" i="8"/>
  <c r="L16" i="22"/>
  <c r="L16" i="8"/>
  <c r="I15" i="23"/>
  <c r="I10" i="22"/>
  <c r="L14" i="8"/>
  <c r="I11" i="23"/>
  <c r="L10" i="23"/>
  <c r="I14" i="23"/>
  <c r="L13" i="23"/>
  <c r="L14" i="23"/>
  <c r="L15" i="21"/>
  <c r="L10" i="8"/>
  <c r="I14" i="8"/>
  <c r="L10" i="21"/>
  <c r="L15" i="22"/>
  <c r="I16" i="24"/>
  <c r="I10" i="23"/>
  <c r="L11" i="23"/>
  <c r="I11" i="21"/>
  <c r="I14" i="21"/>
  <c r="I13" i="8"/>
  <c r="I15" i="24"/>
  <c r="L14" i="22"/>
  <c r="I11" i="8"/>
  <c r="I13" i="21"/>
  <c r="L13" i="21"/>
  <c r="I10" i="21"/>
  <c r="I11" i="24"/>
  <c r="L10" i="24"/>
  <c r="I12" i="8"/>
  <c r="I12" i="21"/>
  <c r="L11" i="21"/>
  <c r="L12" i="24"/>
  <c r="L14" i="21"/>
  <c r="L14" i="24"/>
  <c r="I16" i="8"/>
  <c r="I13" i="24"/>
  <c r="I10" i="24"/>
  <c r="I14" i="24"/>
  <c r="L16" i="24"/>
  <c r="I14" i="22"/>
  <c r="M12" i="22"/>
  <c r="N11" i="21"/>
  <c r="M12" i="8"/>
  <c r="M10" i="21"/>
  <c r="N11" i="24"/>
  <c r="N16" i="22"/>
  <c r="M12" i="24"/>
  <c r="M11" i="23"/>
  <c r="M15" i="24"/>
  <c r="M14" i="24"/>
  <c r="M11" i="21"/>
  <c r="M16" i="8"/>
  <c r="N13" i="24"/>
  <c r="M11" i="24"/>
  <c r="N14" i="24"/>
  <c r="N15" i="22"/>
  <c r="N10" i="8"/>
  <c r="M14" i="21"/>
  <c r="N13" i="8"/>
  <c r="M10" i="23"/>
  <c r="M15" i="23"/>
  <c r="N15" i="21"/>
  <c r="N10" i="22"/>
  <c r="N16" i="24"/>
  <c r="M15" i="21"/>
  <c r="M15" i="22"/>
  <c r="M12" i="23"/>
  <c r="N12" i="8"/>
  <c r="N14" i="8"/>
  <c r="N14" i="23"/>
  <c r="M11" i="8"/>
  <c r="N15" i="8"/>
  <c r="N11" i="22"/>
  <c r="M16" i="23"/>
  <c r="N11" i="23"/>
  <c r="M11" i="22"/>
  <c r="M13" i="24"/>
  <c r="N15" i="24"/>
  <c r="M13" i="8"/>
  <c r="N10" i="24"/>
  <c r="N10" i="21"/>
  <c r="N15" i="23"/>
  <c r="M14" i="8"/>
  <c r="M14" i="23"/>
  <c r="M14" i="22"/>
  <c r="N12" i="24"/>
  <c r="M10" i="24"/>
  <c r="M10" i="8"/>
  <c r="M16" i="22"/>
  <c r="N13" i="23"/>
  <c r="N16" i="23"/>
  <c r="N13" i="21"/>
  <c r="M13" i="21"/>
  <c r="M13" i="22"/>
  <c r="M16" i="21"/>
  <c r="M16" i="24"/>
  <c r="M15" i="8"/>
  <c r="N14" i="21"/>
  <c r="M12" i="21"/>
  <c r="M13" i="23"/>
  <c r="N10" i="23"/>
  <c r="N12" i="23"/>
  <c r="N16" i="8"/>
  <c r="N13" i="22"/>
  <c r="M10" i="22"/>
  <c r="N11" i="8"/>
  <c r="N14" i="22"/>
  <c r="N12" i="21"/>
  <c r="N12" i="22"/>
  <c r="N16" i="21"/>
  <c r="O14" i="8"/>
  <c r="O12" i="22"/>
  <c r="K12" i="24"/>
  <c r="K15" i="22"/>
  <c r="J11" i="22"/>
  <c r="O15" i="23"/>
  <c r="O13" i="8"/>
  <c r="J12" i="8"/>
  <c r="O16" i="24"/>
  <c r="O16" i="23"/>
  <c r="O14" i="21"/>
  <c r="K10" i="22"/>
  <c r="O12" i="8"/>
  <c r="O11" i="8"/>
  <c r="O13" i="21"/>
  <c r="J16" i="23"/>
  <c r="J14" i="24"/>
  <c r="J13" i="21"/>
  <c r="K16" i="24"/>
  <c r="J11" i="21"/>
  <c r="J11" i="24"/>
  <c r="J13" i="24"/>
  <c r="J10" i="24"/>
  <c r="J14" i="23"/>
  <c r="O15" i="22"/>
  <c r="J12" i="21"/>
  <c r="O14" i="23"/>
  <c r="K15" i="8"/>
  <c r="O13" i="23"/>
  <c r="O10" i="8"/>
  <c r="K12" i="8"/>
  <c r="O10" i="24"/>
  <c r="K11" i="21"/>
  <c r="K11" i="8"/>
  <c r="J14" i="21"/>
  <c r="J15" i="22"/>
  <c r="K12" i="23"/>
  <c r="K14" i="23"/>
  <c r="K13" i="22"/>
  <c r="J13" i="23"/>
  <c r="O10" i="22"/>
  <c r="K16" i="21"/>
  <c r="J15" i="21"/>
  <c r="J10" i="8"/>
  <c r="O13" i="22"/>
  <c r="J12" i="24"/>
  <c r="K15" i="21"/>
  <c r="O16" i="22"/>
  <c r="K11" i="22"/>
  <c r="J11" i="8"/>
  <c r="J16" i="22"/>
  <c r="O11" i="24"/>
  <c r="J14" i="8"/>
  <c r="O15" i="8"/>
  <c r="K10" i="8"/>
  <c r="J14" i="22"/>
  <c r="J16" i="8"/>
  <c r="K13" i="23"/>
  <c r="K16" i="8"/>
  <c r="K10" i="21"/>
  <c r="O16" i="21"/>
  <c r="J16" i="24"/>
  <c r="O11" i="22"/>
  <c r="K12" i="21"/>
  <c r="K11" i="24"/>
  <c r="K14" i="21"/>
  <c r="J15" i="24"/>
  <c r="K12" i="22"/>
  <c r="O12" i="21"/>
  <c r="K15" i="23"/>
  <c r="O15" i="21"/>
  <c r="J10" i="22"/>
  <c r="O10" i="21"/>
  <c r="J15" i="8"/>
  <c r="K13" i="8"/>
  <c r="O11" i="23"/>
  <c r="O12" i="24"/>
  <c r="J10" i="23"/>
  <c r="O15" i="24"/>
  <c r="K11" i="23"/>
  <c r="O16" i="8"/>
  <c r="K10" i="24"/>
  <c r="K14" i="22"/>
  <c r="O14" i="24"/>
  <c r="O10" i="23"/>
  <c r="J10" i="21"/>
  <c r="K14" i="8"/>
  <c r="J16" i="21"/>
  <c r="J13" i="8"/>
  <c r="K13" i="24"/>
  <c r="O12" i="23"/>
  <c r="J12" i="22"/>
  <c r="O11" i="21"/>
  <c r="K13" i="21"/>
  <c r="K14" i="24"/>
  <c r="O13" i="24"/>
  <c r="K15" i="24"/>
  <c r="O14" i="22"/>
  <c r="J15" i="23"/>
  <c r="K16" i="22"/>
  <c r="K16" i="23"/>
  <c r="J13" i="22"/>
  <c r="J12" i="23"/>
  <c r="K10" i="23"/>
  <c r="J11" i="23"/>
  <c r="G14" i="24" l="1"/>
  <c r="AE14" i="26" s="1"/>
  <c r="F14" i="24"/>
  <c r="AD14" i="26" s="1"/>
  <c r="E14" i="24"/>
  <c r="AC14" i="26" s="1"/>
  <c r="H14" i="24"/>
  <c r="AF14" i="26" s="1"/>
  <c r="D14" i="24"/>
  <c r="AB14" i="26" s="1"/>
  <c r="E15" i="24"/>
  <c r="AC15" i="26" s="1"/>
  <c r="H15" i="24"/>
  <c r="AF15" i="26" s="1"/>
  <c r="D15" i="24"/>
  <c r="AB15" i="26" s="1"/>
  <c r="G15" i="24"/>
  <c r="AE15" i="26" s="1"/>
  <c r="F15" i="24"/>
  <c r="AD15" i="26" s="1"/>
  <c r="G16" i="24"/>
  <c r="AE16" i="26" s="1"/>
  <c r="F16" i="24"/>
  <c r="AD16" i="26" s="1"/>
  <c r="E16" i="24"/>
  <c r="AC16" i="26" s="1"/>
  <c r="H16" i="24"/>
  <c r="AF16" i="26" s="1"/>
  <c r="D16" i="24"/>
  <c r="AB16" i="26" s="1"/>
  <c r="G10" i="24"/>
  <c r="AE10" i="26" s="1"/>
  <c r="F10" i="24"/>
  <c r="AD10" i="26" s="1"/>
  <c r="E10" i="24"/>
  <c r="AC10" i="26" s="1"/>
  <c r="H10" i="24"/>
  <c r="AF10" i="26" s="1"/>
  <c r="D10" i="24"/>
  <c r="AB10" i="26" s="1"/>
  <c r="E11" i="24"/>
  <c r="AC11" i="26" s="1"/>
  <c r="H11" i="24"/>
  <c r="AF11" i="26" s="1"/>
  <c r="D11" i="24"/>
  <c r="AB11" i="26" s="1"/>
  <c r="G11" i="24"/>
  <c r="AE11" i="26" s="1"/>
  <c r="F11" i="24"/>
  <c r="AD11" i="26" s="1"/>
  <c r="G12" i="24"/>
  <c r="AE12" i="26" s="1"/>
  <c r="F12" i="24"/>
  <c r="AD12" i="26" s="1"/>
  <c r="E12" i="24"/>
  <c r="AC12" i="26" s="1"/>
  <c r="H12" i="24"/>
  <c r="AF12" i="26" s="1"/>
  <c r="D12" i="24"/>
  <c r="AB12" i="26" s="1"/>
  <c r="E13" i="24"/>
  <c r="AC13" i="26" s="1"/>
  <c r="H13" i="24"/>
  <c r="AF13" i="26" s="1"/>
  <c r="D13" i="24"/>
  <c r="AB13" i="26" s="1"/>
  <c r="G13" i="24"/>
  <c r="AE13" i="26" s="1"/>
  <c r="F13" i="24"/>
  <c r="AD13" i="26" s="1"/>
  <c r="F12" i="22"/>
  <c r="R12" i="26" s="1"/>
  <c r="E12" i="22"/>
  <c r="Q12" i="26" s="1"/>
  <c r="G12" i="22"/>
  <c r="S12" i="26" s="1"/>
  <c r="D12" i="22"/>
  <c r="P12" i="26" s="1"/>
  <c r="H12" i="22"/>
  <c r="T12" i="26" s="1"/>
  <c r="G16" i="23"/>
  <c r="Y16" i="26" s="1"/>
  <c r="F16" i="23"/>
  <c r="X16" i="26" s="1"/>
  <c r="E16" i="23"/>
  <c r="W16" i="26" s="1"/>
  <c r="H16" i="23"/>
  <c r="Z16" i="26" s="1"/>
  <c r="D16" i="23"/>
  <c r="V16" i="26" s="1"/>
  <c r="F14" i="22"/>
  <c r="R14" i="26" s="1"/>
  <c r="E14" i="22"/>
  <c r="Q14" i="26" s="1"/>
  <c r="G14" i="22"/>
  <c r="S14" i="26" s="1"/>
  <c r="D14" i="22"/>
  <c r="P14" i="26" s="1"/>
  <c r="H14" i="22"/>
  <c r="T14" i="26" s="1"/>
  <c r="F10" i="23"/>
  <c r="X10" i="26" s="1"/>
  <c r="E10" i="23"/>
  <c r="W10" i="26" s="1"/>
  <c r="H10" i="23"/>
  <c r="Z10" i="26" s="1"/>
  <c r="G10" i="23"/>
  <c r="Y10" i="26" s="1"/>
  <c r="D10" i="23"/>
  <c r="V10" i="26" s="1"/>
  <c r="H13" i="22"/>
  <c r="T13" i="26" s="1"/>
  <c r="D13" i="22"/>
  <c r="P13" i="26" s="1"/>
  <c r="G13" i="22"/>
  <c r="S13" i="26" s="1"/>
  <c r="F13" i="22"/>
  <c r="R13" i="26" s="1"/>
  <c r="E13" i="22"/>
  <c r="Q13" i="26" s="1"/>
  <c r="F16" i="22"/>
  <c r="R16" i="26" s="1"/>
  <c r="E16" i="22"/>
  <c r="Q16" i="26" s="1"/>
  <c r="G16" i="22"/>
  <c r="S16" i="26" s="1"/>
  <c r="H16" i="22"/>
  <c r="T16" i="26" s="1"/>
  <c r="D16" i="22"/>
  <c r="P16" i="26" s="1"/>
  <c r="H11" i="23"/>
  <c r="Z11" i="26" s="1"/>
  <c r="D11" i="23"/>
  <c r="V11" i="26" s="1"/>
  <c r="G11" i="23"/>
  <c r="Y11" i="26" s="1"/>
  <c r="F11" i="23"/>
  <c r="X11" i="26" s="1"/>
  <c r="E11" i="23"/>
  <c r="W11" i="26" s="1"/>
  <c r="F12" i="23"/>
  <c r="X12" i="26" s="1"/>
  <c r="E12" i="23"/>
  <c r="W12" i="26" s="1"/>
  <c r="H12" i="23"/>
  <c r="Z12" i="26" s="1"/>
  <c r="G12" i="23"/>
  <c r="Y12" i="26" s="1"/>
  <c r="D12" i="23"/>
  <c r="V12" i="26" s="1"/>
  <c r="F10" i="22"/>
  <c r="R10" i="26" s="1"/>
  <c r="H10" i="22"/>
  <c r="T10" i="26" s="1"/>
  <c r="G10" i="22"/>
  <c r="S10" i="26" s="1"/>
  <c r="E10" i="22"/>
  <c r="Q10" i="26" s="1"/>
  <c r="D10" i="22"/>
  <c r="P10" i="26" s="1"/>
  <c r="H15" i="23"/>
  <c r="Z15" i="26" s="1"/>
  <c r="D15" i="23"/>
  <c r="V15" i="26" s="1"/>
  <c r="G15" i="23"/>
  <c r="Y15" i="26" s="1"/>
  <c r="F15" i="23"/>
  <c r="X15" i="26" s="1"/>
  <c r="E15" i="23"/>
  <c r="W15" i="26" s="1"/>
  <c r="H11" i="22"/>
  <c r="T11" i="26" s="1"/>
  <c r="D11" i="22"/>
  <c r="P11" i="26" s="1"/>
  <c r="G11" i="22"/>
  <c r="S11" i="26" s="1"/>
  <c r="F11" i="22"/>
  <c r="R11" i="26" s="1"/>
  <c r="E11" i="22"/>
  <c r="Q11" i="26" s="1"/>
  <c r="H15" i="22"/>
  <c r="T15" i="26" s="1"/>
  <c r="D15" i="22"/>
  <c r="P15" i="26" s="1"/>
  <c r="G15" i="22"/>
  <c r="S15" i="26" s="1"/>
  <c r="F15" i="22"/>
  <c r="R15" i="26" s="1"/>
  <c r="E15" i="22"/>
  <c r="Q15" i="26" s="1"/>
  <c r="H13" i="23"/>
  <c r="Z13" i="26" s="1"/>
  <c r="D13" i="23"/>
  <c r="V13" i="26" s="1"/>
  <c r="G13" i="23"/>
  <c r="Y13" i="26" s="1"/>
  <c r="F13" i="23"/>
  <c r="X13" i="26" s="1"/>
  <c r="E13" i="23"/>
  <c r="W13" i="26" s="1"/>
  <c r="F14" i="23"/>
  <c r="X14" i="26" s="1"/>
  <c r="E14" i="23"/>
  <c r="W14" i="26" s="1"/>
  <c r="H14" i="23"/>
  <c r="Z14" i="26" s="1"/>
  <c r="G14" i="23"/>
  <c r="Y14" i="26" s="1"/>
  <c r="D14" i="23"/>
  <c r="V14" i="26" s="1"/>
  <c r="G10" i="21"/>
  <c r="M10" i="26" s="1"/>
  <c r="F10" i="21"/>
  <c r="L10" i="26" s="1"/>
  <c r="E10" i="21"/>
  <c r="K10" i="26" s="1"/>
  <c r="H10" i="21"/>
  <c r="N10" i="26" s="1"/>
  <c r="D10" i="21"/>
  <c r="J10" i="26" s="1"/>
  <c r="E11" i="21"/>
  <c r="K11" i="26" s="1"/>
  <c r="H11" i="21"/>
  <c r="N11" i="26" s="1"/>
  <c r="D11" i="21"/>
  <c r="J11" i="26" s="1"/>
  <c r="G11" i="21"/>
  <c r="M11" i="26" s="1"/>
  <c r="F11" i="21"/>
  <c r="L11" i="26" s="1"/>
  <c r="G12" i="21"/>
  <c r="M12" i="26" s="1"/>
  <c r="F12" i="21"/>
  <c r="L12" i="26" s="1"/>
  <c r="E12" i="21"/>
  <c r="K12" i="26" s="1"/>
  <c r="H12" i="21"/>
  <c r="N12" i="26" s="1"/>
  <c r="D12" i="21"/>
  <c r="J12" i="26" s="1"/>
  <c r="E13" i="21"/>
  <c r="K13" i="26" s="1"/>
  <c r="H13" i="21"/>
  <c r="N13" i="26" s="1"/>
  <c r="D13" i="21"/>
  <c r="J13" i="26" s="1"/>
  <c r="G13" i="21"/>
  <c r="M13" i="26" s="1"/>
  <c r="F13" i="21"/>
  <c r="L13" i="26" s="1"/>
  <c r="G14" i="21"/>
  <c r="M14" i="26" s="1"/>
  <c r="F14" i="21"/>
  <c r="L14" i="26" s="1"/>
  <c r="E14" i="21"/>
  <c r="K14" i="26" s="1"/>
  <c r="H14" i="21"/>
  <c r="N14" i="26" s="1"/>
  <c r="D14" i="21"/>
  <c r="J14" i="26" s="1"/>
  <c r="E15" i="21"/>
  <c r="K15" i="26" s="1"/>
  <c r="H15" i="21"/>
  <c r="N15" i="26" s="1"/>
  <c r="D15" i="21"/>
  <c r="J15" i="26" s="1"/>
  <c r="G15" i="21"/>
  <c r="M15" i="26" s="1"/>
  <c r="F15" i="21"/>
  <c r="L15" i="26" s="1"/>
  <c r="G16" i="21"/>
  <c r="M16" i="26" s="1"/>
  <c r="F16" i="21"/>
  <c r="L16" i="26" s="1"/>
  <c r="E16" i="21"/>
  <c r="K16" i="26" s="1"/>
  <c r="H16" i="21"/>
  <c r="N16" i="26" s="1"/>
  <c r="D16" i="21"/>
  <c r="J16" i="26" s="1"/>
  <c r="G14" i="8"/>
  <c r="G14" i="26" s="1"/>
  <c r="G12" i="8"/>
  <c r="G12" i="26" s="1"/>
  <c r="G13" i="8"/>
  <c r="G13" i="26" s="1"/>
  <c r="G16" i="8"/>
  <c r="G16" i="26" s="1"/>
  <c r="G15" i="8"/>
  <c r="G15" i="26" s="1"/>
  <c r="G11" i="8"/>
  <c r="G11" i="26" s="1"/>
  <c r="G10" i="8"/>
  <c r="G10" i="26" s="1"/>
  <c r="E14" i="8"/>
  <c r="E14" i="26" s="1"/>
  <c r="E12" i="8"/>
  <c r="E12" i="26" s="1"/>
  <c r="E13" i="8"/>
  <c r="E13" i="26" s="1"/>
  <c r="E16" i="8"/>
  <c r="E16" i="26" s="1"/>
  <c r="E15" i="8"/>
  <c r="E15" i="26" s="1"/>
  <c r="E11" i="8"/>
  <c r="E11" i="26" s="1"/>
  <c r="E10" i="8"/>
  <c r="E10" i="26" s="1"/>
  <c r="D14" i="8"/>
  <c r="D14" i="26" s="1"/>
  <c r="F14" i="8"/>
  <c r="F14" i="26" s="1"/>
  <c r="H14" i="8"/>
  <c r="H14" i="26" s="1"/>
  <c r="H12" i="8"/>
  <c r="H12" i="26" s="1"/>
  <c r="D12" i="8"/>
  <c r="D12" i="26" s="1"/>
  <c r="F12" i="8"/>
  <c r="F12" i="26" s="1"/>
  <c r="F13" i="8"/>
  <c r="F13" i="26" s="1"/>
  <c r="H13" i="8"/>
  <c r="H13" i="26" s="1"/>
  <c r="D13" i="8"/>
  <c r="D13" i="26" s="1"/>
  <c r="H16" i="8"/>
  <c r="H16" i="26" s="1"/>
  <c r="D16" i="8"/>
  <c r="D16" i="26" s="1"/>
  <c r="F16" i="8"/>
  <c r="F16" i="26" s="1"/>
  <c r="F15" i="8"/>
  <c r="F15" i="26" s="1"/>
  <c r="H15" i="8"/>
  <c r="H15" i="26" s="1"/>
  <c r="D15" i="8"/>
  <c r="D15" i="26" s="1"/>
  <c r="F11" i="8"/>
  <c r="F11" i="26" s="1"/>
  <c r="D11" i="8"/>
  <c r="D11" i="26" s="1"/>
  <c r="H11" i="8"/>
  <c r="H11" i="26" s="1"/>
  <c r="F10" i="8"/>
  <c r="F10" i="26" s="1"/>
  <c r="H10" i="8"/>
  <c r="H10" i="26" s="1"/>
  <c r="D10" i="8"/>
  <c r="D10" i="26" s="1"/>
  <c r="AE18" i="26" l="1"/>
  <c r="Y18" i="26"/>
  <c r="M18" i="26"/>
  <c r="S18" i="26"/>
  <c r="AC18" i="26"/>
  <c r="W18" i="26"/>
  <c r="AB18" i="26"/>
  <c r="Q18" i="26"/>
  <c r="K18" i="26"/>
  <c r="D18" i="26"/>
  <c r="G18" i="26"/>
  <c r="E18" i="26"/>
  <c r="AF18" i="26"/>
  <c r="Z18" i="26"/>
  <c r="V18" i="26"/>
  <c r="T18" i="26"/>
  <c r="P18" i="26"/>
  <c r="N18" i="26"/>
  <c r="J18" i="26"/>
  <c r="H18" i="26"/>
  <c r="R18" i="26"/>
  <c r="L18" i="26"/>
  <c r="X18" i="26"/>
  <c r="AD18" i="26"/>
  <c r="F18" i="26"/>
  <c r="AD20" i="26" l="1"/>
  <c r="X20" i="26"/>
  <c r="R20" i="26"/>
  <c r="L20" i="26"/>
  <c r="F20" i="26"/>
</calcChain>
</file>

<file path=xl/sharedStrings.xml><?xml version="1.0" encoding="utf-8"?>
<sst xmlns="http://schemas.openxmlformats.org/spreadsheetml/2006/main" count="349" uniqueCount="121">
  <si>
    <t>Kriterium</t>
  </si>
  <si>
    <t>Support</t>
  </si>
  <si>
    <t>Name:</t>
  </si>
  <si>
    <t>Personengruppe:</t>
  </si>
  <si>
    <t>Personengruppen</t>
  </si>
  <si>
    <t>Führungskraft</t>
  </si>
  <si>
    <t>Mitarbeiter</t>
  </si>
  <si>
    <t>Meier</t>
  </si>
  <si>
    <t>Wichtung</t>
  </si>
  <si>
    <t>Bewertung</t>
  </si>
  <si>
    <t>Kriterien</t>
  </si>
  <si>
    <t>Zertifizierung</t>
  </si>
  <si>
    <t>Funktionsumfang</t>
  </si>
  <si>
    <t>Änderbarkeit</t>
  </si>
  <si>
    <t>Zuverlässigkeit</t>
  </si>
  <si>
    <t>Zukunftssicherheit</t>
  </si>
  <si>
    <t>Implementierungsaufwand</t>
  </si>
  <si>
    <t>4 = "sehr gut"
1 = "sehr schlecht"</t>
  </si>
  <si>
    <t>Am höchsten wird eine Variante bewertet, wenn eine Zertifizierung nach DIN ISO 9999 vorliegt. Zudem wäre eine Anpassung an XXX 1234 wünschenswert. Liegt eine andere oder gar keine Zertifizierung vor, wird dies beim Zielerfüllungsfaktor abschlägig bewertet.</t>
  </si>
  <si>
    <t>Beschreibung</t>
  </si>
  <si>
    <t>Betrachtet wird, ob kleinere Anpassungen hinsichtlich geänderter Funktionalitäten, die unsererseits gewünscht werden, ohne zusätzliche Kosten durch den Anbieter möglich sind. Auch der dabei entstehende Aufwand wird berücksichtigt.</t>
  </si>
  <si>
    <t>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t>
  </si>
  <si>
    <t>Die Mitarbeiterzahl des Anbieters fließt mit ein - auch die Anzahl der bisherigen Kunden wird berücksichtigt. Ebenfalls wird geprüft, ob eine Auslaufversion oder ein frisch auf dem Markt positioniertes Produkt angeboten bzw. vorhanden ist.</t>
  </si>
  <si>
    <t>Welche Unterstützung hat der Anbieter im Vorlauf des Verkaufs geboten? Welche Unterstützung gibt es hinsichtlich Problembehebung? (z.B. über eine Hotline oder Fernwartung).</t>
  </si>
  <si>
    <t>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t>
  </si>
  <si>
    <t>Es wird der Lieferumfang des Produkts bewertet, der für den jeweiligen Preis angeboten wird. Sind zusätzliche Module neben dem PMS vorhanden?</t>
  </si>
  <si>
    <t>Krause</t>
  </si>
  <si>
    <t>lfd. Nummer:</t>
  </si>
  <si>
    <t>Fragebogen:</t>
  </si>
  <si>
    <t>Min</t>
  </si>
  <si>
    <t>Max</t>
  </si>
  <si>
    <t>UG</t>
  </si>
  <si>
    <t>MW</t>
  </si>
  <si>
    <t>OG</t>
  </si>
  <si>
    <t>Mit einem Klick in D2 kann die auszuwertende Personengruppe ausgewählt werden!</t>
  </si>
  <si>
    <t>UG = Mittelwert (MW) minus Standardabweichung
OG = Mittelwert (MW) plus Standardabweichung</t>
  </si>
  <si>
    <t>Produkt 1</t>
  </si>
  <si>
    <t>Produkt 2</t>
  </si>
  <si>
    <t>Produkt 3</t>
  </si>
  <si>
    <t>Produkt 4</t>
  </si>
  <si>
    <t>Produkt 5</t>
  </si>
  <si>
    <t>Gesamtbewertung</t>
  </si>
  <si>
    <t>Variationskoeffizient</t>
  </si>
  <si>
    <t>Auf dem Fragebogen kann der Befragte mehrere Alternativen (z.B. Produkte) nach mehreren Kriterien bewerten. Die Liste der Kriterien und deren Wichtungen befinden sich auf dem Blatt "Listendaten". Dort befindet sich ebenfalls die Liste der möglichen Bewertungen (1,2,3,4).</t>
  </si>
  <si>
    <t>Die Zusammenfassung auf den Produktblättern erfolgt getrennt nach Personengruppen. Die auszuwertende Personengruppe wird auf dem Blatt "Auswertung" in der Zelle D2 ausgewählt.</t>
  </si>
  <si>
    <t>Auf dem Blatt "Auswertung" werden alle Ergebnisse für alle Alternativen im Überblick dargestellt. In Zelle D2 kann die Personengruppe ausgewählt werden.</t>
  </si>
  <si>
    <t>=(OG-UG)/MW</t>
  </si>
  <si>
    <t>Lehmann</t>
  </si>
  <si>
    <t>Mayer</t>
  </si>
  <si>
    <t>Schmidt</t>
  </si>
  <si>
    <t>Hoffmann</t>
  </si>
  <si>
    <t>Müller</t>
  </si>
  <si>
    <t>IT-Abteilung</t>
  </si>
  <si>
    <t>1 = ist weniger wichtig als …
2 = ist genau so wichtig wie …
3 = ist wichtiger als …</t>
  </si>
  <si>
    <t>SUMME</t>
  </si>
  <si>
    <t>WICHTUNG</t>
  </si>
  <si>
    <t>Produkte</t>
  </si>
  <si>
    <t>Mit dieser Excel-Datei kann eine solche komplexe Nutzwertanalyse durchgeführt werden. Dazu werden Fragebögen verteilt. Deren Ergebnisse werden unter FB_001, FB_002, … usw. erfasst. Auf jedem Fragebogen wird erfasst, zu welcher Personengruppe der Befragte gehört. Die Liste der möglichen Personengruppen befindet sich auf dem Blatt "Listendaten".</t>
  </si>
  <si>
    <r>
      <t xml:space="preserve">Auf dem Blatt "Auswertung" werden folgende Werte berechnet:
</t>
    </r>
    <r>
      <rPr>
        <u/>
        <sz val="11"/>
        <rFont val="Arial"/>
        <family val="2"/>
      </rPr>
      <t>Mittelwert</t>
    </r>
    <r>
      <rPr>
        <sz val="11"/>
        <rFont val="Arial"/>
        <family val="2"/>
      </rPr>
      <t xml:space="preserve"> … klar …
</t>
    </r>
    <r>
      <rPr>
        <u/>
        <sz val="11"/>
        <rFont val="Arial"/>
        <family val="2"/>
      </rPr>
      <t>Standardabweichung</t>
    </r>
    <r>
      <rPr>
        <sz val="11"/>
        <rFont val="Arial"/>
        <family val="2"/>
      </rPr>
      <t xml:space="preserve"> … Das hat natürlich nur Sinn bei einer hinreichend großen Anzahl von Werten. Wenn nur eine Handvoll Personen befragt wurde, kann man diesen Wert getrost ignorieren.
</t>
    </r>
    <r>
      <rPr>
        <u/>
        <sz val="11"/>
        <rFont val="Arial"/>
        <family val="2"/>
      </rPr>
      <t>Min / Max</t>
    </r>
    <r>
      <rPr>
        <sz val="11"/>
        <rFont val="Arial"/>
        <family val="2"/>
      </rPr>
      <t xml:space="preserve"> ... Diese Werte sagen auch bei einer geringen Anzahl der Befragten etwas aus - nämlich, wie stark die Meinungen der Befragten auseinander gehen.
</t>
    </r>
    <r>
      <rPr>
        <u/>
        <sz val="11"/>
        <rFont val="Arial"/>
        <family val="2"/>
      </rPr>
      <t>Variationskoeffizient</t>
    </r>
    <r>
      <rPr>
        <sz val="11"/>
        <rFont val="Arial"/>
        <family val="2"/>
      </rPr>
      <t xml:space="preserve"> ... Er stellt die Standardabweichung in Relation zum Mittelwert und ist genau wie die Standardabweichung wertlos, wenn nur wenige Personen befragt wurden.</t>
    </r>
  </si>
  <si>
    <r>
      <t xml:space="preserve">Darum:
zu (a): Die Festlegung der Wichtungen sollte mit Hilfe einer </t>
    </r>
    <r>
      <rPr>
        <u/>
        <sz val="11"/>
        <rFont val="Arial"/>
        <family val="2"/>
      </rPr>
      <t>Wichtungsmatrix</t>
    </r>
    <r>
      <rPr>
        <sz val="11"/>
        <rFont val="Arial"/>
        <family val="2"/>
      </rPr>
      <t xml:space="preserve"> (siehe hier in dieser Datei) so weit wie möglich objektivert werden.
zu (b) Es sollten möglichst viele Personen gefragt werden. Und - was noch wichtiger ist - bei der Befragung sollte auch erhoben werden, zu welcher </t>
    </r>
    <r>
      <rPr>
        <u/>
        <sz val="11"/>
        <rFont val="Arial"/>
        <family val="2"/>
      </rPr>
      <t>Personengruppe</t>
    </r>
    <r>
      <rPr>
        <sz val="11"/>
        <rFont val="Arial"/>
        <family val="2"/>
      </rPr>
      <t xml:space="preserve"> (z.B. "Mitarbeiter", "Führungskraft", "IT-Abteilung") der Befragte gehört. Dann können die Bewertungen nach Personengruppen getrennt ausgewertet werden.
zu (c) Die Mittelwerte sollten nach Personengruppen getrennt gebildet werden. Außerdem sollte die </t>
    </r>
    <r>
      <rPr>
        <u/>
        <sz val="11"/>
        <rFont val="Arial"/>
        <family val="2"/>
      </rPr>
      <t>Streuung</t>
    </r>
    <r>
      <rPr>
        <sz val="11"/>
        <rFont val="Arial"/>
        <family val="2"/>
      </rPr>
      <t xml:space="preserve"> der Bewertungen auch ausgewertet werden.
zu (d) Die finale numerische Bewertung der Alternativen sollte in ihrer Aussagekraft nicht überbewertet werden. Die Reihenfolge, die sich daraus ergibt, sollte vielmehr nur Grundlage für eine Diskussion der Alternativen sein.</t>
    </r>
  </si>
  <si>
    <t>Dabei wird oft übersehen, dass sowohl die Wichtungen als auch die Bewertungen subjektiv von der Einschätzung durch einzelne - meist wenige - Menschen abhängen. Unter Umständen führt eine kleine Veränderung einer Wichtung oder Bewertung dazu, dass plötzlich die bisher zweit- oder drittplatzierte Alternative die "beste" ist.</t>
  </si>
  <si>
    <r>
      <t xml:space="preserve">Durch die Befragung möglichst vieler Personen kann eine einigermaßen objektive </t>
    </r>
    <r>
      <rPr>
        <u/>
        <sz val="11"/>
        <rFont val="Arial"/>
        <family val="2"/>
      </rPr>
      <t>Bewertung</t>
    </r>
    <r>
      <rPr>
        <sz val="11"/>
        <rFont val="Arial"/>
        <family val="2"/>
      </rPr>
      <t xml:space="preserve"> der Kriterien erreicht werden. Als Schwachpunkt der Nutzwertanalyse bleibt dann oft die mehr oder weniger willkürliche Festlegung der </t>
    </r>
    <r>
      <rPr>
        <u/>
        <sz val="11"/>
        <rFont val="Arial"/>
        <family val="2"/>
      </rPr>
      <t>Wichtungen</t>
    </r>
    <r>
      <rPr>
        <sz val="11"/>
        <rFont val="Arial"/>
        <family val="2"/>
      </rPr>
      <t xml:space="preserve"> - oft durch eine einzelne Person. Dem kann abgeholfen werden durch eine sog. Wichtungsmatrix (siehe hier in dieser Datei).
In der Wichtungsmatrix wird jedes Kriterium mit jedem anderen verglichen und jeweils festgehalten, welches der beiden verglichenen Kriterien wichtiger ist. Daraus errechnen sich dann die Wichtungen. </t>
    </r>
  </si>
  <si>
    <r>
      <t xml:space="preserve">Wer sollte die Wichtungsmatrix erstellen? Eine einzelne Person, eine Personengruppe oder jeder Befragte für sich? Letzteres ist wohl übertrieben und oft praktisch nicht machbar. Ersteres würde die starke Subjektivität der willkürlich gesetzten Wichtugnen zwar schon etwas reduzieren - ich empfehle aber die mittlere Alternative. Die Wichtungsmatrix sollte am besten das Ergebnis einer </t>
    </r>
    <r>
      <rPr>
        <u/>
        <sz val="11"/>
        <rFont val="Arial"/>
        <family val="2"/>
      </rPr>
      <t>Gruppendiskussion</t>
    </r>
    <r>
      <rPr>
        <sz val="11"/>
        <rFont val="Arial"/>
        <family val="2"/>
      </rPr>
      <t xml:space="preserve"> sein - z.B. im Rahmen eines Workshops. Dann ist sie nicht mehr von der Einschätzung einzelner Personen abhängig.</t>
    </r>
  </si>
  <si>
    <t>Die Zelle D2 wird durch die Auswahl auf dem Blatt "Auswertung" gefüllt!</t>
  </si>
  <si>
    <t>Alle Fragebögen ("FB_001", "FB_002", ...) werden für jedes Produkt separat auf einem Arbeitsblatt zusammengefasst ("Produkt 1", "Produkt 2", ...). Es werden vier Kennzahlen gebildet:
Min:  die kleinste aller Bewertungen
UG:  Mittelwert minus Standardabweichung ("Untergrenze")
MW: Mittelwert
OG:  Mittelwert plus Standardabweichung ("Obergrenze")
Max: die größte aller Bewertungen</t>
  </si>
  <si>
    <r>
      <t xml:space="preserve">Nutzwertanalysen werden in Bachelor- und Master-Arbeiten häufig benutzt, um zu begründen, warum aus mehreren Alternativen eine bestimmte ausgewählt werden sollte. Dabei wird meist so vorgegangen, dass
(a) eine einzelne Person (meist der Autor der Arbeit) eine subjektive </t>
    </r>
    <r>
      <rPr>
        <u/>
        <sz val="11"/>
        <rFont val="Arial"/>
        <family val="2"/>
      </rPr>
      <t>Wichtung</t>
    </r>
    <r>
      <rPr>
        <sz val="11"/>
        <rFont val="Arial"/>
        <family val="2"/>
      </rPr>
      <t xml:space="preserve"> der 
     Bewertungskriterien vornimmt,
(b) relativ wenige Personen nach ihrer </t>
    </r>
    <r>
      <rPr>
        <u/>
        <sz val="11"/>
        <rFont val="Arial"/>
        <family val="2"/>
      </rPr>
      <t>Bewertung</t>
    </r>
    <r>
      <rPr>
        <sz val="11"/>
        <rFont val="Arial"/>
        <family val="2"/>
      </rPr>
      <t xml:space="preserve"> gefragt werden,
(c) über alle Bewertungen hinweg der </t>
    </r>
    <r>
      <rPr>
        <u/>
        <sz val="11"/>
        <rFont val="Arial"/>
        <family val="2"/>
      </rPr>
      <t>Mittelwert</t>
    </r>
    <r>
      <rPr>
        <sz val="11"/>
        <rFont val="Arial"/>
        <family val="2"/>
      </rPr>
      <t xml:space="preserve"> gebildet wird und
(d) eine der Alternativen, die etwas besser bewertet wird als die anderen, 
     als </t>
    </r>
    <r>
      <rPr>
        <u/>
        <sz val="11"/>
        <rFont val="Arial"/>
        <family val="2"/>
      </rPr>
      <t>empfehlenswert</t>
    </r>
    <r>
      <rPr>
        <sz val="11"/>
        <rFont val="Arial"/>
        <family val="2"/>
      </rPr>
      <t xml:space="preserve"> bezeichnet wird.</t>
    </r>
  </si>
  <si>
    <r>
      <t xml:space="preserve">Use-value analyses are often used in bachelor and master theses to justify why a particular one should be selected from several alternatives. In most cases, the procedure is such that
(a) a single person (usually the author of the work) gives a subjective </t>
    </r>
    <r>
      <rPr>
        <u/>
        <sz val="11"/>
        <rFont val="Arial"/>
        <family val="2"/>
      </rPr>
      <t>weighting</t>
    </r>
    <r>
      <rPr>
        <sz val="11"/>
        <rFont val="Arial"/>
        <family val="2"/>
      </rPr>
      <t xml:space="preserve"> to evaluation criteria,
(b) relatively few people are asked about their </t>
    </r>
    <r>
      <rPr>
        <u/>
        <sz val="11"/>
        <rFont val="Arial"/>
        <family val="2"/>
      </rPr>
      <t>evaluation,</t>
    </r>
    <r>
      <rPr>
        <sz val="11"/>
        <rFont val="Arial"/>
        <family val="2"/>
      </rPr>
      <t xml:space="preserve">
(c) the </t>
    </r>
    <r>
      <rPr>
        <u/>
        <sz val="11"/>
        <rFont val="Arial"/>
        <family val="2"/>
      </rPr>
      <t>average</t>
    </r>
    <r>
      <rPr>
        <sz val="11"/>
        <rFont val="Arial"/>
        <family val="2"/>
      </rPr>
      <t xml:space="preserve"> of all scores is taken; and
(d) one of the alternatives that is rated slightly better than the others, is described as </t>
    </r>
    <r>
      <rPr>
        <u/>
        <sz val="11"/>
        <rFont val="Arial"/>
        <family val="2"/>
      </rPr>
      <t>recommendable.</t>
    </r>
    <r>
      <rPr>
        <sz val="11"/>
        <rFont val="Arial"/>
        <family val="2"/>
      </rPr>
      <t xml:space="preserve"> </t>
    </r>
  </si>
  <si>
    <t xml:space="preserve">It is often overlooked that both the weightings and the ratings are subjectively dependent on the assessment by individual - usually few - people. Under certain circumstances, a small change in a weighting or rating may suddenly result in the previously second- or third-placed alternative being the "best" one. </t>
  </si>
  <si>
    <r>
      <t xml:space="preserve">That's why:
on (a): The determination of the weightings should be made as objective as possible with the help of a </t>
    </r>
    <r>
      <rPr>
        <u/>
        <sz val="11"/>
        <rFont val="Arial"/>
        <family val="2"/>
      </rPr>
      <t>weighting matrix</t>
    </r>
    <r>
      <rPr>
        <sz val="11"/>
        <rFont val="Arial"/>
        <family val="2"/>
      </rPr>
      <t xml:space="preserve"> (see here in this file). 
on (b) As many people as possible should be asked. And - what is even more important - the survey should also include information to which</t>
    </r>
    <r>
      <rPr>
        <u/>
        <sz val="11"/>
        <rFont val="Arial"/>
        <family val="2"/>
      </rPr>
      <t xml:space="preserve"> group of people </t>
    </r>
    <r>
      <rPr>
        <sz val="11"/>
        <rFont val="Arial"/>
        <family val="2"/>
      </rPr>
      <t xml:space="preserve">(e. g. "employee", "manager", "IT department") the respondent belongs to. Then the evaluations can be evaluated separately according to groups of people. 
on (c) The mean values should be calculated separately for each group of persons. In addition, the </t>
    </r>
    <r>
      <rPr>
        <u/>
        <sz val="11"/>
        <rFont val="Arial"/>
        <family val="2"/>
      </rPr>
      <t>distribution</t>
    </r>
    <r>
      <rPr>
        <sz val="11"/>
        <rFont val="Arial"/>
        <family val="2"/>
      </rPr>
      <t xml:space="preserve"> of the evaluations should also be evaluated. 
on (d) The final numerical evaluation of the alternatives should not be overestimated in its significance. Rather, the order in which they appear should only be the basis for a discussion of the alternatives. </t>
    </r>
  </si>
  <si>
    <t>On the questionnaire, the respondent can evaluate several alternatives (e.g. Products) according to several criteria. The list of criteria and their weightings can be found on the sheet "List data". There you will also find the list of possible ratings (1,2,3,4).</t>
  </si>
  <si>
    <t>With this Excel file such a complex use-value analysis can be carried out. Questionnaires are distributed for this purpose. Their results are stored under FB_001, FB_002, . . . etc. Each questionnaire records to which group of persons the respondent belongs. The list of possible groups of persons is located on the sheet "List data".</t>
  </si>
  <si>
    <r>
      <t xml:space="preserve">By interviewing as many people as possible, a reasonably objective </t>
    </r>
    <r>
      <rPr>
        <u/>
        <sz val="11"/>
        <rFont val="Arial"/>
        <family val="2"/>
      </rPr>
      <t>evaluation</t>
    </r>
    <r>
      <rPr>
        <sz val="11"/>
        <rFont val="Arial"/>
        <family val="2"/>
      </rPr>
      <t xml:space="preserve"> of the criteria can be achieved. The weak point of the use-value analysis is then often the more or less arbitrary determination of the </t>
    </r>
    <r>
      <rPr>
        <u/>
        <sz val="11"/>
        <rFont val="Arial"/>
        <family val="2"/>
      </rPr>
      <t>weightings</t>
    </r>
    <r>
      <rPr>
        <sz val="11"/>
        <rFont val="Arial"/>
        <family val="2"/>
      </rPr>
      <t xml:space="preserve"> - often by a single person. This can be remedied by a so-called weighting matrix (see here in this file). 
In the weighting matrix, each criterion is compared with every other criterion and it is recorded which of the two compared criteria is more important. The weightings are then calculated from this.</t>
    </r>
  </si>
  <si>
    <r>
      <t xml:space="preserve">Who should create the weighting matrix? An individual person, a group of persons or each respondent individually? The latter is probably exaggerated and often practically impossible. The former would reduce the strong subjectivity of the arbitrarily set weights - but I recommend the middle alternative. The weighting matrix should preferably be the result of a </t>
    </r>
    <r>
      <rPr>
        <u/>
        <sz val="11"/>
        <rFont val="Arial"/>
        <family val="2"/>
      </rPr>
      <t>group discussion</t>
    </r>
    <r>
      <rPr>
        <sz val="11"/>
        <rFont val="Arial"/>
        <family val="2"/>
      </rPr>
      <t xml:space="preserve"> - e.g. in the context of a workshop. Then it is no longer dependent on the assessment of individual persons.</t>
    </r>
  </si>
  <si>
    <t>The summary on the product sheets is provided separately for each group of persons. The group of persons to be evaluated is selected on the sheet "Evaluation" in cell D2.</t>
  </si>
  <si>
    <t xml:space="preserve">On the sheet "Evaluation" all results for all alternatives are displayed in an overview. In cell D2 the group of people can be selected. </t>
  </si>
  <si>
    <t>All questionnaires ("FB_001'', "FB_002'', ... ) are summarised separately for each product on one worksheet ("Product 1", "Product 2'', ... ). Four key figures are formed:
Min: the minimum of all ratings
UG:  mean value minus standard deviation ("lower limit")
MW: mean value
OG:  mean value plus standard deviation ("upper limit")
Max: the maximum of all ratings</t>
  </si>
  <si>
    <t>The following values are calculated on the "Evaluation" sheet:
Average ... clear ...
Standard deviation ... Of course this only makes sense with a sufficiently large number of values. If only a handful of people were interviewed, this value can be safely ignored. 
Min / Max ... These values also say something for a small number of respondents - namely, how strongly the opinions of the respondents differ. 
coefficient of variation ... It puts the standard deviation in relation to the mean value and, like the standard deviation, is worthless if only a few people were interviewed.</t>
  </si>
  <si>
    <t>Product 1</t>
  </si>
  <si>
    <t>Product 2</t>
  </si>
  <si>
    <t>Product 3</t>
  </si>
  <si>
    <t>Product 4</t>
  </si>
  <si>
    <t>Product 5</t>
  </si>
  <si>
    <t>Executive</t>
  </si>
  <si>
    <t>Employee</t>
  </si>
  <si>
    <t>Groups</t>
  </si>
  <si>
    <t>Description</t>
  </si>
  <si>
    <t>Weight</t>
  </si>
  <si>
    <t>Evaluation</t>
  </si>
  <si>
    <t>Products</t>
  </si>
  <si>
    <t xml:space="preserve">A variant is rated highest if it is certified to DIN ISO 9999. In addition, an adaptation to XXX 1234 would be desirable. If there is another certification or no certification at all, this will be evaluated negatively in the target fulfilment factor. </t>
  </si>
  <si>
    <t xml:space="preserve">The scope of delivery of the product is evaluated, which is offered for the respective price. Are there additional modules besides the PMS? </t>
  </si>
  <si>
    <t xml:space="preserve">It is considered whether minor adjustments with regard to changed functionalities, which are desired on our part, are possible without additional costs by the provider. The expenditure incurred in this connection is also taken into account. </t>
  </si>
  <si>
    <t xml:space="preserve">How high is the susceptibility of the product to failure. For example, is it relatively new, is it possible that it is not yet mature and that errors may occur as a result? The limitations caused by a failure e.g. of the Internet connection, but also the server. </t>
  </si>
  <si>
    <t xml:space="preserve">What support did the vendor offer in the run-up to the sale? What support is available for troubleshooting? ( e.g. via a hotline or remote maintenance). </t>
  </si>
  <si>
    <t xml:space="preserve">The number of employees of the provider is included - the number of previous customers is also taken into account. It is also checked whether a discontinued version or a freshly launched product is offered or is present. </t>
  </si>
  <si>
    <t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t>
  </si>
  <si>
    <t>Certification</t>
  </si>
  <si>
    <t>Functionality</t>
  </si>
  <si>
    <t>Changeability</t>
  </si>
  <si>
    <t>Reliability</t>
  </si>
  <si>
    <t>Future-proofness</t>
  </si>
  <si>
    <t>Implementation effort</t>
  </si>
  <si>
    <t>Group:</t>
  </si>
  <si>
    <t>Criterion</t>
  </si>
  <si>
    <t>4 = "very good"
1 = "very bad"</t>
  </si>
  <si>
    <t>1 = is less important than …
2 = is as important as …
3 = is more important than …</t>
  </si>
  <si>
    <t>SUM</t>
  </si>
  <si>
    <t>WEIGHT</t>
  </si>
  <si>
    <t>IT dept.</t>
  </si>
  <si>
    <t>QU number</t>
  </si>
  <si>
    <t>Questionnaire:</t>
  </si>
  <si>
    <t>LL = Lower Limit = Average (AV) minus standard deviation
UL = Upper Limit = Average (AV) plus standard deviation</t>
  </si>
  <si>
    <t>LL</t>
  </si>
  <si>
    <t>AV</t>
  </si>
  <si>
    <t>UL</t>
  </si>
  <si>
    <t>Total evaluation</t>
  </si>
  <si>
    <t>Variation coefficient</t>
  </si>
  <si>
    <t>=(UL-LL)/AV</t>
  </si>
  <si>
    <t>Evaluation for the group:</t>
  </si>
  <si>
    <t>Auswertung für die Gruppe:</t>
  </si>
  <si>
    <t xml:space="preserve">Cell D2 is filled by the selection on the "Evaluation"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</si>
</sst>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font>
      <sz val="11"/>
      <name val="Arial"/>
    </font>
    <font>
      <sz val="8"/>
      <name val="Arial"/>
      <family val="2"/>
    </font>
    <font>
      <b/>
      <sz val="11"/>
      <name val="Arial"/>
      <family val="2"/>
    </font>
    <font>
      <sz val="9"/>
      <name val="Arial"/>
      <family val="2"/>
    </font>
    <font>
      <sz val="11"/>
      <name val="Arial"/>
      <family val="2"/>
    </font>
    <font>
      <sz val="11"/>
      <color rgb="FFFF0000"/>
      <name val="Arial"/>
      <family val="2"/>
    </font>
    <font>
      <sz val="8"/>
      <color rgb="FFFF0000"/>
      <name val="Arial"/>
      <family val="2"/>
    </font>
    <font>
      <u/>
      <sz val="11"/>
      <name val="Arial"/>
      <family val="2"/>
    </font>
  </fonts>
  <fills count="3">
    <fill>
      <patternFill patternType="none"/>
    </fill>
    <fill>
      <patternFill patternType="gray125"/>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82">
    <xf numFmtId="0" fontId="0" fillId="0" borderId="0" xfId="0"/>
    <xf numFmtId="0" fontId="2" fillId="0" borderId="1" xfId="0" applyFont="1" applyBorder="1" applyAlignment="1">
      <alignment horizontal="center"/>
    </xf>
    <xf numFmtId="0" fontId="0" fillId="0" borderId="1" xfId="0" applyBorder="1" applyAlignment="1">
      <alignment horizontal="right"/>
    </xf>
    <xf numFmtId="0" fontId="4" fillId="0" borderId="0" xfId="0" applyFont="1"/>
    <xf numFmtId="0" fontId="2" fillId="0" borderId="0" xfId="0" applyFont="1"/>
    <xf numFmtId="9" fontId="0" fillId="0" borderId="0" xfId="0" applyNumberFormat="1"/>
    <xf numFmtId="0" fontId="3" fillId="0" borderId="0" xfId="0" applyFont="1" applyAlignment="1">
      <alignment horizontal="left" vertical="top" wrapText="1"/>
    </xf>
    <xf numFmtId="0" fontId="0" fillId="0" borderId="0" xfId="0" applyAlignment="1">
      <alignment vertical="top"/>
    </xf>
    <xf numFmtId="0" fontId="3" fillId="0" borderId="0" xfId="0" applyFont="1" applyAlignment="1">
      <alignment vertical="top" wrapText="1"/>
    </xf>
    <xf numFmtId="0" fontId="0" fillId="0" borderId="0" xfId="0" applyAlignment="1">
      <alignment horizontal="center" vertical="top"/>
    </xf>
    <xf numFmtId="0" fontId="2" fillId="0" borderId="1" xfId="0" applyFont="1" applyBorder="1" applyAlignment="1">
      <alignment vertical="top"/>
    </xf>
    <xf numFmtId="0" fontId="2" fillId="0" borderId="1" xfId="0" applyFont="1" applyBorder="1" applyAlignment="1">
      <alignment horizontal="center"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0" fillId="0" borderId="1" xfId="0" applyBorder="1" applyAlignment="1">
      <alignment horizontal="center" vertical="top"/>
    </xf>
    <xf numFmtId="0" fontId="0" fillId="0" borderId="1" xfId="0" applyBorder="1"/>
    <xf numFmtId="0" fontId="0" fillId="0" borderId="0" xfId="0" applyNumberFormat="1" applyAlignment="1">
      <alignment horizontal="right"/>
    </xf>
    <xf numFmtId="0" fontId="0" fillId="0" borderId="0" xfId="0" applyAlignment="1">
      <alignment horizontal="right"/>
    </xf>
    <xf numFmtId="0" fontId="4" fillId="0" borderId="0" xfId="0" applyFont="1" applyAlignment="1">
      <alignment horizontal="right" vertical="top"/>
    </xf>
    <xf numFmtId="0" fontId="4" fillId="0" borderId="0" xfId="0" applyNumberFormat="1" applyFont="1" applyAlignment="1">
      <alignment horizontal="right" vertical="top"/>
    </xf>
    <xf numFmtId="1" fontId="0" fillId="0" borderId="0" xfId="0" applyNumberFormat="1" applyAlignment="1">
      <alignment horizontal="center"/>
    </xf>
    <xf numFmtId="1" fontId="0" fillId="0" borderId="0" xfId="0" applyNumberFormat="1"/>
    <xf numFmtId="0" fontId="4" fillId="0" borderId="1" xfId="0" applyFont="1" applyBorder="1" applyAlignment="1">
      <alignment horizontal="right" vertical="top"/>
    </xf>
    <xf numFmtId="0" fontId="4" fillId="0" borderId="1" xfId="0" applyNumberFormat="1" applyFont="1" applyBorder="1" applyAlignment="1">
      <alignment horizontal="right" vertical="top"/>
    </xf>
    <xf numFmtId="0" fontId="4" fillId="0" borderId="1" xfId="0" applyNumberFormat="1" applyFont="1" applyBorder="1" applyAlignment="1">
      <alignment horizontal="right"/>
    </xf>
    <xf numFmtId="9" fontId="0" fillId="0" borderId="1" xfId="0" applyNumberFormat="1" applyBorder="1"/>
    <xf numFmtId="1" fontId="0" fillId="0" borderId="1" xfId="0" applyNumberFormat="1" applyBorder="1" applyAlignment="1">
      <alignment horizontal="center"/>
    </xf>
    <xf numFmtId="164" fontId="0" fillId="0" borderId="1" xfId="0" applyNumberFormat="1" applyBorder="1" applyAlignment="1">
      <alignment horizontal="center"/>
    </xf>
    <xf numFmtId="0" fontId="6" fillId="0" borderId="0" xfId="0" applyFont="1" applyAlignment="1">
      <alignment horizontal="left" vertical="center"/>
    </xf>
    <xf numFmtId="0" fontId="1" fillId="0" borderId="0" xfId="0" applyFont="1" applyAlignment="1">
      <alignment vertical="top" wrapText="1"/>
    </xf>
    <xf numFmtId="0" fontId="4" fillId="0" borderId="1" xfId="0"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vertical="top" textRotation="90"/>
    </xf>
    <xf numFmtId="9"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0" xfId="0" applyAlignment="1">
      <alignment vertical="center"/>
    </xf>
    <xf numFmtId="0" fontId="4" fillId="0" borderId="0" xfId="0" applyFont="1" applyBorder="1" applyAlignment="1">
      <alignment horizontal="right" vertical="top"/>
    </xf>
    <xf numFmtId="0" fontId="0" fillId="0" borderId="0" xfId="0" applyBorder="1" applyAlignment="1">
      <alignment horizontal="right"/>
    </xf>
    <xf numFmtId="0" fontId="4" fillId="0" borderId="0" xfId="0" applyNumberFormat="1" applyFont="1" applyBorder="1" applyAlignment="1">
      <alignment horizontal="right" vertical="top"/>
    </xf>
    <xf numFmtId="0" fontId="4" fillId="0" borderId="0" xfId="0" applyNumberFormat="1" applyFont="1" applyBorder="1" applyAlignment="1">
      <alignment horizontal="right"/>
    </xf>
    <xf numFmtId="0" fontId="0" fillId="0" borderId="0" xfId="0" applyBorder="1"/>
    <xf numFmtId="1" fontId="0" fillId="0" borderId="2" xfId="0" applyNumberFormat="1" applyBorder="1" applyAlignment="1">
      <alignment horizontal="center"/>
    </xf>
    <xf numFmtId="0" fontId="4" fillId="0" borderId="0" xfId="0" applyFont="1" applyBorder="1" applyAlignment="1">
      <alignment horizontal="center" vertical="top"/>
    </xf>
    <xf numFmtId="1" fontId="0" fillId="0" borderId="0" xfId="0" applyNumberFormat="1" applyBorder="1" applyAlignment="1">
      <alignment horizontal="center"/>
    </xf>
    <xf numFmtId="0" fontId="4" fillId="0" borderId="2" xfId="0" applyFont="1" applyBorder="1" applyAlignment="1">
      <alignment horizontal="center"/>
    </xf>
    <xf numFmtId="164" fontId="5" fillId="0" borderId="1" xfId="0" applyNumberFormat="1" applyFont="1" applyBorder="1" applyAlignment="1">
      <alignment horizontal="center"/>
    </xf>
    <xf numFmtId="1" fontId="3" fillId="0" borderId="0" xfId="0" applyNumberFormat="1" applyFont="1" applyAlignment="1">
      <alignment horizontal="center"/>
    </xf>
    <xf numFmtId="164" fontId="3" fillId="0" borderId="0" xfId="0" applyNumberFormat="1" applyFont="1" applyAlignment="1">
      <alignment horizontal="center"/>
    </xf>
    <xf numFmtId="1" fontId="3" fillId="0" borderId="0" xfId="0" applyNumberFormat="1" applyFont="1"/>
    <xf numFmtId="165" fontId="1" fillId="0" borderId="1" xfId="1" applyNumberFormat="1" applyFont="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left" vertical="top" wrapText="1"/>
    </xf>
    <xf numFmtId="0" fontId="4" fillId="0" borderId="1" xfId="0" applyFont="1" applyBorder="1" applyAlignment="1">
      <alignment horizontal="left" vertical="top" wrapText="1"/>
    </xf>
    <xf numFmtId="0" fontId="1" fillId="0" borderId="0" xfId="0" quotePrefix="1" applyFont="1"/>
    <xf numFmtId="0" fontId="0" fillId="0" borderId="1" xfId="0" applyBorder="1" applyAlignment="1" applyProtection="1">
      <alignment horizontal="center" vertical="center"/>
      <protection locked="0"/>
    </xf>
    <xf numFmtId="0" fontId="4" fillId="0" borderId="0" xfId="0" applyFont="1" applyProtection="1">
      <protection locked="0"/>
    </xf>
    <xf numFmtId="0" fontId="0" fillId="0" borderId="0" xfId="0" applyProtection="1">
      <protection locked="0"/>
    </xf>
    <xf numFmtId="0" fontId="4" fillId="0" borderId="1" xfId="0" applyFont="1" applyBorder="1" applyAlignment="1">
      <alignment vertical="center"/>
    </xf>
    <xf numFmtId="0" fontId="0" fillId="0" borderId="0" xfId="0" applyAlignment="1">
      <alignment horizontal="center"/>
    </xf>
    <xf numFmtId="0" fontId="4" fillId="0" borderId="1" xfId="0" applyFont="1" applyBorder="1" applyAlignment="1">
      <alignment horizontal="center" textRotation="90"/>
    </xf>
    <xf numFmtId="0" fontId="0" fillId="2" borderId="1" xfId="0" applyFill="1" applyBorder="1" applyAlignment="1">
      <alignment horizontal="center"/>
    </xf>
    <xf numFmtId="0" fontId="0" fillId="0" borderId="1" xfId="0" applyBorder="1" applyAlignment="1">
      <alignment horizontal="center"/>
    </xf>
    <xf numFmtId="165" fontId="0" fillId="0" borderId="1" xfId="1" applyNumberFormat="1" applyFont="1" applyBorder="1"/>
    <xf numFmtId="165" fontId="0" fillId="0" borderId="0" xfId="1" applyNumberFormat="1" applyFont="1" applyAlignment="1">
      <alignment horizontal="center" vertical="center"/>
    </xf>
    <xf numFmtId="0" fontId="4" fillId="0" borderId="1" xfId="0" applyFont="1" applyBorder="1" applyAlignment="1">
      <alignment wrapText="1"/>
    </xf>
    <xf numFmtId="0" fontId="3" fillId="0" borderId="1" xfId="0" applyFont="1" applyBorder="1" applyAlignment="1">
      <alignment vertical="center" wrapText="1"/>
    </xf>
    <xf numFmtId="0" fontId="4" fillId="0" borderId="1" xfId="0" applyFont="1" applyBorder="1" applyAlignment="1">
      <alignment horizontal="right"/>
    </xf>
    <xf numFmtId="0" fontId="4" fillId="0" borderId="1" xfId="0" applyFont="1" applyBorder="1" applyAlignment="1">
      <alignment vertical="top" wrapText="1"/>
    </xf>
    <xf numFmtId="0" fontId="0" fillId="0" borderId="0" xfId="0" applyBorder="1" applyAlignment="1">
      <alignment horizontal="center" vertical="top"/>
    </xf>
    <xf numFmtId="0" fontId="4" fillId="0" borderId="0" xfId="0" applyFont="1" applyBorder="1" applyAlignment="1">
      <alignment horizontal="left" vertical="top" wrapText="1"/>
    </xf>
    <xf numFmtId="0" fontId="0" fillId="0" borderId="1" xfId="0" applyBorder="1" applyAlignment="1" applyProtection="1">
      <alignment horizontal="center"/>
      <protection locked="0"/>
    </xf>
    <xf numFmtId="0" fontId="4" fillId="0" borderId="3" xfId="0" applyFont="1" applyBorder="1" applyAlignment="1">
      <alignment horizontal="center" vertical="top"/>
    </xf>
    <xf numFmtId="0" fontId="0" fillId="0" borderId="1" xfId="0" applyBorder="1" applyAlignment="1" applyProtection="1">
      <alignment horizontal="left"/>
      <protection locked="0"/>
    </xf>
    <xf numFmtId="0" fontId="1" fillId="0" borderId="0" xfId="0" applyFont="1" applyAlignment="1">
      <alignment horizontal="left" vertical="top" wrapText="1"/>
    </xf>
    <xf numFmtId="0" fontId="0" fillId="0" borderId="1" xfId="0" applyBorder="1" applyAlignment="1">
      <alignment horizontal="left"/>
    </xf>
    <xf numFmtId="0" fontId="4" fillId="0" borderId="2" xfId="0" applyFont="1" applyBorder="1" applyAlignment="1">
      <alignment horizontal="right" vertical="top"/>
    </xf>
    <xf numFmtId="0" fontId="4" fillId="0" borderId="4" xfId="0" applyFont="1" applyBorder="1" applyAlignment="1">
      <alignment horizontal="right" vertical="top"/>
    </xf>
    <xf numFmtId="0" fontId="4" fillId="0" borderId="5" xfId="0" applyFont="1" applyBorder="1" applyAlignment="1">
      <alignment horizontal="right" vertical="top"/>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1"/>
  <sheetViews>
    <sheetView tabSelected="1" view="pageLayout" zoomScaleNormal="100" workbookViewId="0">
      <selection activeCell="B1" sqref="B1"/>
    </sheetView>
  </sheetViews>
  <sheetFormatPr baseColWidth="10" defaultRowHeight="14.25"/>
  <cols>
    <col min="1" max="1" width="4.25" style="9" customWidth="1"/>
    <col min="2" max="2" width="74" customWidth="1"/>
  </cols>
  <sheetData>
    <row r="1" spans="1:2" ht="131.25" customHeight="1">
      <c r="A1" s="14">
        <v>1</v>
      </c>
      <c r="B1" s="56" t="s">
        <v>65</v>
      </c>
    </row>
    <row r="3" spans="1:2" ht="57">
      <c r="A3" s="14">
        <v>2</v>
      </c>
      <c r="B3" s="68" t="s">
        <v>60</v>
      </c>
    </row>
    <row r="5" spans="1:2" ht="228">
      <c r="A5" s="14">
        <v>3</v>
      </c>
      <c r="B5" s="68" t="s">
        <v>59</v>
      </c>
    </row>
    <row r="7" spans="1:2" ht="71.25">
      <c r="A7" s="14">
        <v>4</v>
      </c>
      <c r="B7" s="56" t="s">
        <v>57</v>
      </c>
    </row>
    <row r="8" spans="1:2">
      <c r="B8" s="55"/>
    </row>
    <row r="9" spans="1:2" ht="57">
      <c r="A9" s="14">
        <v>5</v>
      </c>
      <c r="B9" s="56" t="s">
        <v>43</v>
      </c>
    </row>
    <row r="10" spans="1:2">
      <c r="A10" s="72"/>
      <c r="B10" s="73"/>
    </row>
    <row r="11" spans="1:2" ht="114">
      <c r="A11" s="14">
        <v>6</v>
      </c>
      <c r="B11" s="56" t="s">
        <v>61</v>
      </c>
    </row>
    <row r="12" spans="1:2">
      <c r="A12" s="72"/>
      <c r="B12" s="73"/>
    </row>
    <row r="13" spans="1:2" ht="99.75">
      <c r="A13" s="14">
        <v>7</v>
      </c>
      <c r="B13" s="56" t="s">
        <v>62</v>
      </c>
    </row>
    <row r="14" spans="1:2">
      <c r="B14" s="55"/>
    </row>
    <row r="15" spans="1:2" ht="114">
      <c r="A15" s="14">
        <v>8</v>
      </c>
      <c r="B15" s="56" t="s">
        <v>64</v>
      </c>
    </row>
    <row r="16" spans="1:2">
      <c r="B16" s="55"/>
    </row>
    <row r="17" spans="1:2" ht="42.75">
      <c r="A17" s="14">
        <v>9</v>
      </c>
      <c r="B17" s="56" t="s">
        <v>44</v>
      </c>
    </row>
    <row r="19" spans="1:2" ht="28.5">
      <c r="A19" s="14">
        <v>10</v>
      </c>
      <c r="B19" s="56" t="s">
        <v>45</v>
      </c>
    </row>
    <row r="21" spans="1:2" ht="199.5">
      <c r="A21" s="14">
        <v>11</v>
      </c>
      <c r="B21" s="71" t="s">
        <v>58</v>
      </c>
    </row>
  </sheetData>
  <pageMargins left="0.7" right="0.7" top="0.78740157499999996" bottom="0.78740157499999996" header="0.3" footer="0.3"/>
  <pageSetup paperSize="9" orientation="portrait" horizontalDpi="0" verticalDpi="0" r:id="rId1"/>
  <headerFooter>
    <oddHeader>&amp;LNutzwertanalyse&amp;Rwww.andreasstern.de</oddHeader>
    <oddFooter>&amp;L&amp;F&amp;RSeite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48</v>
      </c>
      <c r="E1" s="77" t="s">
        <v>17</v>
      </c>
      <c r="F1" s="77"/>
      <c r="G1" s="77"/>
    </row>
    <row r="2" spans="1:9" ht="15">
      <c r="B2" s="4" t="s">
        <v>3</v>
      </c>
      <c r="C2" s="60" t="s">
        <v>6</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2</v>
      </c>
      <c r="F4" s="58">
        <v>2</v>
      </c>
      <c r="G4" s="58">
        <v>4</v>
      </c>
      <c r="H4" s="58">
        <v>2</v>
      </c>
      <c r="I4" s="58">
        <v>3</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2</v>
      </c>
      <c r="G5" s="58">
        <v>2</v>
      </c>
      <c r="H5" s="58">
        <v>2</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3</v>
      </c>
      <c r="F6" s="58">
        <v>3</v>
      </c>
      <c r="G6" s="58">
        <v>2</v>
      </c>
      <c r="H6" s="58">
        <v>2</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2</v>
      </c>
      <c r="F7" s="58">
        <v>3</v>
      </c>
      <c r="G7" s="58">
        <v>4</v>
      </c>
      <c r="H7" s="58">
        <v>1</v>
      </c>
      <c r="I7" s="58">
        <v>4</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2</v>
      </c>
      <c r="F8" s="58">
        <v>3</v>
      </c>
      <c r="G8" s="58">
        <v>2</v>
      </c>
      <c r="H8" s="58">
        <v>1</v>
      </c>
      <c r="I8" s="58">
        <v>4</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2</v>
      </c>
      <c r="G9" s="58">
        <v>3</v>
      </c>
      <c r="H9" s="58">
        <v>2</v>
      </c>
      <c r="I9" s="58">
        <v>4</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2</v>
      </c>
      <c r="G10" s="58">
        <v>3</v>
      </c>
      <c r="H10" s="58">
        <v>1</v>
      </c>
      <c r="I10" s="58">
        <v>4</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Listendaten!$E$2:$E$5</xm:f>
          </x14:formula1>
          <xm:sqref>D11:D30 E4:I10</xm:sqref>
        </x14:dataValidation>
        <x14:dataValidation type="list" allowBlank="1" showInputMessage="1" showErrorMessage="1">
          <x14:formula1>
            <xm:f>Listendaten!$A$2:$A$4</xm:f>
          </x14:formula1>
          <xm:sqref>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26</v>
      </c>
      <c r="E1" s="77" t="s">
        <v>17</v>
      </c>
      <c r="F1" s="77"/>
      <c r="G1" s="77"/>
    </row>
    <row r="2" spans="1:9" ht="15">
      <c r="B2" s="4" t="s">
        <v>3</v>
      </c>
      <c r="C2" s="60" t="s">
        <v>5</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1</v>
      </c>
      <c r="F4" s="58">
        <v>3</v>
      </c>
      <c r="G4" s="58">
        <v>3</v>
      </c>
      <c r="H4" s="58">
        <v>1</v>
      </c>
      <c r="I4" s="58">
        <v>3</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3</v>
      </c>
      <c r="G5" s="58">
        <v>3</v>
      </c>
      <c r="H5" s="58">
        <v>2</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2</v>
      </c>
      <c r="F6" s="58">
        <v>3</v>
      </c>
      <c r="G6" s="58">
        <v>2</v>
      </c>
      <c r="H6" s="58">
        <v>4</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3</v>
      </c>
      <c r="F7" s="58">
        <v>2</v>
      </c>
      <c r="G7" s="58">
        <v>3</v>
      </c>
      <c r="H7" s="58">
        <v>2</v>
      </c>
      <c r="I7" s="58">
        <v>3</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2</v>
      </c>
      <c r="G8" s="58">
        <v>2</v>
      </c>
      <c r="H8" s="58">
        <v>2</v>
      </c>
      <c r="I8" s="58">
        <v>4</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2</v>
      </c>
      <c r="G9" s="58">
        <v>2</v>
      </c>
      <c r="H9" s="58">
        <v>2</v>
      </c>
      <c r="I9" s="58">
        <v>4</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2</v>
      </c>
      <c r="G10" s="58">
        <v>2</v>
      </c>
      <c r="H10" s="58">
        <v>4</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Listendaten!$A$2:$A$4</xm:f>
          </x14:formula1>
          <xm:sqref>C2</xm:sqref>
        </x14:dataValidation>
        <x14:dataValidation type="list" allowBlank="1" showInputMessage="1" showErrorMessage="1">
          <x14:formula1>
            <xm:f>Listendaten!$E$2:$E$5</xm:f>
          </x14:formula1>
          <xm:sqref>D11:D30 E4:I10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49</v>
      </c>
      <c r="E1" s="77" t="s">
        <v>17</v>
      </c>
      <c r="F1" s="77"/>
      <c r="G1" s="77"/>
    </row>
    <row r="2" spans="1:9" ht="15">
      <c r="B2" s="4" t="s">
        <v>3</v>
      </c>
      <c r="C2" s="60" t="s">
        <v>52</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2</v>
      </c>
      <c r="F4" s="58">
        <v>3</v>
      </c>
      <c r="G4" s="58">
        <v>2</v>
      </c>
      <c r="H4" s="58">
        <v>3</v>
      </c>
      <c r="I4" s="58">
        <v>3</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3</v>
      </c>
      <c r="G5" s="58">
        <v>4</v>
      </c>
      <c r="H5" s="58">
        <v>1</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2</v>
      </c>
      <c r="F6" s="58">
        <v>3</v>
      </c>
      <c r="G6" s="58">
        <v>2</v>
      </c>
      <c r="H6" s="58">
        <v>3</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2</v>
      </c>
      <c r="F7" s="58">
        <v>3</v>
      </c>
      <c r="G7" s="58">
        <v>3</v>
      </c>
      <c r="H7" s="58">
        <v>1</v>
      </c>
      <c r="I7" s="58">
        <v>3</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3</v>
      </c>
      <c r="G8" s="58">
        <v>2</v>
      </c>
      <c r="H8" s="58">
        <v>1</v>
      </c>
      <c r="I8" s="58">
        <v>3</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2</v>
      </c>
      <c r="G9" s="58">
        <v>2</v>
      </c>
      <c r="H9" s="58">
        <v>4</v>
      </c>
      <c r="I9" s="58">
        <v>3</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3</v>
      </c>
      <c r="G10" s="58">
        <v>2</v>
      </c>
      <c r="H10" s="58">
        <v>3</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Listendaten!$E$2:$E$5</xm:f>
          </x14:formula1>
          <xm:sqref>D11:D30 E4:I10</xm:sqref>
        </x14:dataValidation>
        <x14:dataValidation type="list" allowBlank="1" showInputMessage="1" showErrorMessage="1">
          <x14:formula1>
            <xm:f>Listendaten!$A$2:$A$4</xm:f>
          </x14:formula1>
          <xm:sqref>C2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50</v>
      </c>
      <c r="E1" s="77" t="s">
        <v>17</v>
      </c>
      <c r="F1" s="77"/>
      <c r="G1" s="77"/>
    </row>
    <row r="2" spans="1:9" ht="15">
      <c r="B2" s="4" t="s">
        <v>3</v>
      </c>
      <c r="C2" s="60" t="s">
        <v>52</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3</v>
      </c>
      <c r="F4" s="58">
        <v>3</v>
      </c>
      <c r="G4" s="58">
        <v>2</v>
      </c>
      <c r="H4" s="58">
        <v>1</v>
      </c>
      <c r="I4" s="58">
        <v>4</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2</v>
      </c>
      <c r="G5" s="58">
        <v>4</v>
      </c>
      <c r="H5" s="58">
        <v>2</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2</v>
      </c>
      <c r="F6" s="58">
        <v>3</v>
      </c>
      <c r="G6" s="58">
        <v>3</v>
      </c>
      <c r="H6" s="58">
        <v>1</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2</v>
      </c>
      <c r="F7" s="58">
        <v>2</v>
      </c>
      <c r="G7" s="58">
        <v>3</v>
      </c>
      <c r="H7" s="58">
        <v>1</v>
      </c>
      <c r="I7" s="58">
        <v>4</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2</v>
      </c>
      <c r="G8" s="58">
        <v>2</v>
      </c>
      <c r="H8" s="58">
        <v>4</v>
      </c>
      <c r="I8" s="58">
        <v>3</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3</v>
      </c>
      <c r="F9" s="58">
        <v>2</v>
      </c>
      <c r="G9" s="58">
        <v>3</v>
      </c>
      <c r="H9" s="58">
        <v>2</v>
      </c>
      <c r="I9" s="58">
        <v>3</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1</v>
      </c>
      <c r="F10" s="58">
        <v>3</v>
      </c>
      <c r="G10" s="58">
        <v>4</v>
      </c>
      <c r="H10" s="58">
        <v>1</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Listendaten!$A$2:$A$4</xm:f>
          </x14:formula1>
          <xm:sqref>C2</xm:sqref>
        </x14:dataValidation>
        <x14:dataValidation type="list" allowBlank="1" showInputMessage="1" showErrorMessage="1">
          <x14:formula1>
            <xm:f>Listendaten!$E$2:$E$5</xm:f>
          </x14:formula1>
          <xm:sqref>D11:D30 E4:I10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51</v>
      </c>
      <c r="E1" s="77" t="s">
        <v>17</v>
      </c>
      <c r="F1" s="77"/>
      <c r="G1" s="77"/>
    </row>
    <row r="2" spans="1:9" ht="15">
      <c r="B2" s="4" t="s">
        <v>3</v>
      </c>
      <c r="C2" s="60" t="s">
        <v>6</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2</v>
      </c>
      <c r="F4" s="58">
        <v>3</v>
      </c>
      <c r="G4" s="58">
        <v>2</v>
      </c>
      <c r="H4" s="58">
        <v>3</v>
      </c>
      <c r="I4" s="58">
        <v>3</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2</v>
      </c>
      <c r="G5" s="58">
        <v>4</v>
      </c>
      <c r="H5" s="58">
        <v>4</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3</v>
      </c>
      <c r="F6" s="58">
        <v>3</v>
      </c>
      <c r="G6" s="58">
        <v>4</v>
      </c>
      <c r="H6" s="58">
        <v>1</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2</v>
      </c>
      <c r="F7" s="58">
        <v>2</v>
      </c>
      <c r="G7" s="58">
        <v>3</v>
      </c>
      <c r="H7" s="58">
        <v>3</v>
      </c>
      <c r="I7" s="58">
        <v>3</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2</v>
      </c>
      <c r="G8" s="58">
        <v>4</v>
      </c>
      <c r="H8" s="58">
        <v>2</v>
      </c>
      <c r="I8" s="58">
        <v>4</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2</v>
      </c>
      <c r="G9" s="58">
        <v>3</v>
      </c>
      <c r="H9" s="58">
        <v>2</v>
      </c>
      <c r="I9" s="58">
        <v>3</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2</v>
      </c>
      <c r="G10" s="58">
        <v>4</v>
      </c>
      <c r="H10" s="58">
        <v>1</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Listendaten!$A$2:$A$4</xm:f>
          </x14:formula1>
          <xm:sqref>C2</xm:sqref>
        </x14:dataValidation>
        <x14:dataValidation type="list" allowBlank="1" showInputMessage="1" showErrorMessage="1">
          <x14:formula1>
            <xm:f>Listendaten!$E$2:$E$5</xm:f>
          </x14:formula1>
          <xm:sqref>D11:D30 E4:I10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view="pageLayout" zoomScaleNormal="100" workbookViewId="0">
      <selection activeCell="D4" sqref="D4"/>
    </sheetView>
  </sheetViews>
  <sheetFormatPr baseColWidth="10" defaultRowHeight="14.25"/>
  <cols>
    <col min="1" max="1" width="18.75" style="35" customWidth="1"/>
    <col min="2" max="2" width="25.375" style="35" customWidth="1"/>
    <col min="3" max="3" width="49.25" customWidth="1"/>
    <col min="4" max="5" width="11" style="51"/>
  </cols>
  <sheetData>
    <row r="1" spans="1:9" s="4" customFormat="1" ht="15">
      <c r="A1" s="53" t="s">
        <v>4</v>
      </c>
      <c r="B1" s="53" t="s">
        <v>10</v>
      </c>
      <c r="C1" s="4" t="s">
        <v>19</v>
      </c>
      <c r="D1" s="50" t="s">
        <v>8</v>
      </c>
      <c r="E1" s="50" t="s">
        <v>9</v>
      </c>
      <c r="F1" s="4" t="s">
        <v>56</v>
      </c>
    </row>
    <row r="2" spans="1:9" ht="48">
      <c r="A2" s="35" t="s">
        <v>5</v>
      </c>
      <c r="B2" s="54" t="s">
        <v>11</v>
      </c>
      <c r="C2" s="6" t="s">
        <v>18</v>
      </c>
      <c r="D2" s="67">
        <f>Wichtungsmatrix!K4</f>
        <v>9.5238095238095233E-2</v>
      </c>
      <c r="E2" s="51">
        <v>1</v>
      </c>
      <c r="F2" s="54" t="s">
        <v>36</v>
      </c>
      <c r="I2" s="6"/>
    </row>
    <row r="3" spans="1:9" ht="36">
      <c r="A3" s="35" t="s">
        <v>6</v>
      </c>
      <c r="B3" s="54" t="s">
        <v>12</v>
      </c>
      <c r="C3" s="8" t="s">
        <v>25</v>
      </c>
      <c r="D3" s="67">
        <f>Wichtungsmatrix!K5</f>
        <v>0.20238095238095238</v>
      </c>
      <c r="E3" s="51">
        <v>2</v>
      </c>
      <c r="F3" s="54" t="s">
        <v>37</v>
      </c>
    </row>
    <row r="4" spans="1:9" ht="48">
      <c r="A4" s="35" t="s">
        <v>52</v>
      </c>
      <c r="B4" s="54" t="s">
        <v>13</v>
      </c>
      <c r="C4" s="8" t="s">
        <v>20</v>
      </c>
      <c r="D4" s="67">
        <f>Wichtungsmatrix!K6</f>
        <v>0.14285714285714285</v>
      </c>
      <c r="E4" s="51">
        <v>3</v>
      </c>
      <c r="F4" s="54" t="s">
        <v>38</v>
      </c>
    </row>
    <row r="5" spans="1:9" ht="60">
      <c r="B5" s="54" t="s">
        <v>14</v>
      </c>
      <c r="C5" s="8" t="s">
        <v>24</v>
      </c>
      <c r="D5" s="67">
        <f>Wichtungsmatrix!K7</f>
        <v>0.15476190476190477</v>
      </c>
      <c r="E5" s="51">
        <v>4</v>
      </c>
      <c r="F5" s="54" t="s">
        <v>39</v>
      </c>
    </row>
    <row r="6" spans="1:9" ht="36">
      <c r="B6" s="54" t="s">
        <v>1</v>
      </c>
      <c r="C6" s="8" t="s">
        <v>23</v>
      </c>
      <c r="D6" s="67">
        <f>Wichtungsmatrix!K8</f>
        <v>0.10714285714285714</v>
      </c>
      <c r="F6" s="54" t="s">
        <v>40</v>
      </c>
    </row>
    <row r="7" spans="1:9" ht="48">
      <c r="B7" s="54" t="s">
        <v>15</v>
      </c>
      <c r="C7" s="8" t="s">
        <v>22</v>
      </c>
      <c r="D7" s="67">
        <f>Wichtungsmatrix!K9</f>
        <v>0.14285714285714285</v>
      </c>
    </row>
    <row r="8" spans="1:9" ht="72">
      <c r="B8" s="54" t="s">
        <v>16</v>
      </c>
      <c r="C8" s="8" t="s">
        <v>21</v>
      </c>
      <c r="D8" s="67">
        <f>Wichtungsmatrix!K10</f>
        <v>0.15476190476190477</v>
      </c>
    </row>
    <row r="9" spans="1:9">
      <c r="C9" s="7"/>
    </row>
    <row r="10" spans="1:9">
      <c r="D10" s="52">
        <f>SUM(D2:D8)</f>
        <v>0.99999999999999989</v>
      </c>
    </row>
    <row r="11" spans="1:9">
      <c r="C11" s="7"/>
    </row>
    <row r="13" spans="1:9">
      <c r="C13" s="7"/>
    </row>
    <row r="15" spans="1:9">
      <c r="C15" s="7"/>
    </row>
    <row r="16" spans="1:9">
      <c r="C16" s="7"/>
    </row>
    <row r="17" spans="3:3">
      <c r="C17" s="7"/>
    </row>
    <row r="18" spans="3:3">
      <c r="C18" s="7"/>
    </row>
    <row r="19" spans="3:3">
      <c r="C19" s="7"/>
    </row>
    <row r="20" spans="3:3">
      <c r="C20" s="7"/>
    </row>
    <row r="21" spans="3:3">
      <c r="C21" s="7"/>
    </row>
    <row r="22" spans="3:3">
      <c r="C22" s="7"/>
    </row>
    <row r="23" spans="3:3">
      <c r="C23" s="7"/>
    </row>
    <row r="24" spans="3:3">
      <c r="C24" s="7"/>
    </row>
    <row r="25" spans="3:3">
      <c r="C25" s="7"/>
    </row>
    <row r="26" spans="3:3">
      <c r="C26" s="7"/>
    </row>
    <row r="27" spans="3:3">
      <c r="C27" s="7"/>
    </row>
  </sheetData>
  <phoneticPr fontId="1" type="noConversion"/>
  <pageMargins left="0.78740157499999996" right="0.78740157499999996" top="0.984251969" bottom="0.984251969" header="0.4921259845" footer="0.4921259845"/>
  <pageSetup paperSize="9" orientation="landscape" horizontalDpi="0" verticalDpi="0" r:id="rId1"/>
  <headerFooter alignWithMargins="0">
    <oddHeader>&amp;L&amp;A&amp;Rwww.andreasstern.de</oddHeader>
    <oddFooter>&amp;L&amp;F&amp;RSeite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K10"/>
  <sheetViews>
    <sheetView view="pageLayout" zoomScaleNormal="100" workbookViewId="0">
      <selection activeCell="D5" sqref="D5"/>
    </sheetView>
  </sheetViews>
  <sheetFormatPr baseColWidth="10" defaultRowHeight="14.25"/>
  <cols>
    <col min="2" max="2" width="22.5" bestFit="1" customWidth="1"/>
    <col min="3" max="9" width="4.625" style="62" customWidth="1"/>
    <col min="10" max="10" width="8.125" customWidth="1"/>
    <col min="11" max="11" width="12.5" customWidth="1"/>
  </cols>
  <sheetData>
    <row r="3" spans="2:11" ht="135">
      <c r="B3" s="69" t="s">
        <v>53</v>
      </c>
      <c r="C3" s="63" t="str">
        <f>B4</f>
        <v>Zertifizierung</v>
      </c>
      <c r="D3" s="63" t="str">
        <f>B5</f>
        <v>Funktionsumfang</v>
      </c>
      <c r="E3" s="63" t="str">
        <f>B6</f>
        <v>Änderbarkeit</v>
      </c>
      <c r="F3" s="63" t="str">
        <f>B7</f>
        <v>Zuverlässigkeit</v>
      </c>
      <c r="G3" s="63" t="str">
        <f>B8</f>
        <v>Support</v>
      </c>
      <c r="H3" s="63" t="str">
        <f>B9</f>
        <v>Zukunftssicherheit</v>
      </c>
      <c r="I3" s="63" t="str">
        <f>B10</f>
        <v>Implementierungsaufwand</v>
      </c>
      <c r="J3" s="70" t="s">
        <v>54</v>
      </c>
      <c r="K3" s="70" t="s">
        <v>55</v>
      </c>
    </row>
    <row r="4" spans="2:11">
      <c r="B4" s="61" t="str">
        <f>Listendaten!B2</f>
        <v>Zertifizierung</v>
      </c>
      <c r="C4" s="64"/>
      <c r="D4" s="65">
        <v>1</v>
      </c>
      <c r="E4" s="65">
        <v>1</v>
      </c>
      <c r="F4" s="65">
        <v>2</v>
      </c>
      <c r="G4" s="65">
        <v>2</v>
      </c>
      <c r="H4" s="65">
        <v>1</v>
      </c>
      <c r="I4" s="65">
        <v>1</v>
      </c>
      <c r="J4" s="15">
        <f>SUM(C4:I4)</f>
        <v>8</v>
      </c>
      <c r="K4" s="66">
        <f>J4/SUM($J$4:$J$10)</f>
        <v>9.5238095238095233E-2</v>
      </c>
    </row>
    <row r="5" spans="2:11">
      <c r="B5" s="61" t="str">
        <f>Listendaten!B3</f>
        <v>Funktionsumfang</v>
      </c>
      <c r="C5" s="65">
        <f>IF(D4=1,3,IF(D4=2,2,1))</f>
        <v>3</v>
      </c>
      <c r="D5" s="64"/>
      <c r="E5" s="65">
        <v>3</v>
      </c>
      <c r="F5" s="65">
        <v>3</v>
      </c>
      <c r="G5" s="65">
        <v>3</v>
      </c>
      <c r="H5" s="65">
        <v>2</v>
      </c>
      <c r="I5" s="65">
        <v>3</v>
      </c>
      <c r="J5" s="15">
        <f t="shared" ref="J5:J10" si="0">SUM(C5:I5)</f>
        <v>17</v>
      </c>
      <c r="K5" s="66">
        <f t="shared" ref="K5:K10" si="1">J5/SUM($J$4:$J$10)</f>
        <v>0.20238095238095238</v>
      </c>
    </row>
    <row r="6" spans="2:11">
      <c r="B6" s="61" t="str">
        <f>Listendaten!B4</f>
        <v>Änderbarkeit</v>
      </c>
      <c r="C6" s="65">
        <f>IF(E4=1,3,IF(E4=2,2,1))</f>
        <v>3</v>
      </c>
      <c r="D6" s="65">
        <f>IF(E5=1,3,IF(E5=2,2,1))</f>
        <v>1</v>
      </c>
      <c r="E6" s="64"/>
      <c r="F6" s="65">
        <v>2</v>
      </c>
      <c r="G6" s="65">
        <v>1</v>
      </c>
      <c r="H6" s="65">
        <v>3</v>
      </c>
      <c r="I6" s="65">
        <v>2</v>
      </c>
      <c r="J6" s="15">
        <f t="shared" si="0"/>
        <v>12</v>
      </c>
      <c r="K6" s="66">
        <f t="shared" si="1"/>
        <v>0.14285714285714285</v>
      </c>
    </row>
    <row r="7" spans="2:11">
      <c r="B7" s="61" t="str">
        <f>Listendaten!B5</f>
        <v>Zuverlässigkeit</v>
      </c>
      <c r="C7" s="65">
        <f>IF(F4=1,3,IF(F4=2,2,1))</f>
        <v>2</v>
      </c>
      <c r="D7" s="65">
        <f>IF(F5=1,3,IF(F5=2,2,1))</f>
        <v>1</v>
      </c>
      <c r="E7" s="65">
        <f>IF(F6=1,3,IF(F6=2,2,1))</f>
        <v>2</v>
      </c>
      <c r="F7" s="64"/>
      <c r="G7" s="65">
        <v>3</v>
      </c>
      <c r="H7" s="65">
        <v>3</v>
      </c>
      <c r="I7" s="65">
        <v>2</v>
      </c>
      <c r="J7" s="15">
        <f t="shared" si="0"/>
        <v>13</v>
      </c>
      <c r="K7" s="66">
        <f t="shared" si="1"/>
        <v>0.15476190476190477</v>
      </c>
    </row>
    <row r="8" spans="2:11">
      <c r="B8" s="61" t="str">
        <f>Listendaten!B6</f>
        <v>Support</v>
      </c>
      <c r="C8" s="65">
        <f>IF(G4=1,3,IF(G4=2,2,1))</f>
        <v>2</v>
      </c>
      <c r="D8" s="65">
        <f>IF(G5=1,3,IF(G5=2,2,1))</f>
        <v>1</v>
      </c>
      <c r="E8" s="65">
        <f>IF(G6=1,3,IF(G6=2,2,1))</f>
        <v>3</v>
      </c>
      <c r="F8" s="65">
        <f>IF(G7=1,3,IF(G7=2,2,1))</f>
        <v>1</v>
      </c>
      <c r="G8" s="64"/>
      <c r="H8" s="65">
        <v>1</v>
      </c>
      <c r="I8" s="65">
        <v>1</v>
      </c>
      <c r="J8" s="15">
        <f t="shared" si="0"/>
        <v>9</v>
      </c>
      <c r="K8" s="66">
        <f t="shared" si="1"/>
        <v>0.10714285714285714</v>
      </c>
    </row>
    <row r="9" spans="2:11">
      <c r="B9" s="61" t="str">
        <f>Listendaten!B7</f>
        <v>Zukunftssicherheit</v>
      </c>
      <c r="C9" s="65">
        <f>IF(H4=1,3,IF(H4=2,2,1))</f>
        <v>3</v>
      </c>
      <c r="D9" s="65">
        <f>IF(H5=1,3,IF(H5=2,2,1))</f>
        <v>2</v>
      </c>
      <c r="E9" s="65">
        <f>IF(H6=1,3,IF(H6=2,2,1))</f>
        <v>1</v>
      </c>
      <c r="F9" s="65">
        <f>IF(H7=1,3,IF(H7=2,2,1))</f>
        <v>1</v>
      </c>
      <c r="G9" s="65">
        <f>IF(H8=1,3,IF(H8=2,2,1))</f>
        <v>3</v>
      </c>
      <c r="H9" s="64"/>
      <c r="I9" s="65">
        <v>2</v>
      </c>
      <c r="J9" s="15">
        <f t="shared" si="0"/>
        <v>12</v>
      </c>
      <c r="K9" s="66">
        <f t="shared" si="1"/>
        <v>0.14285714285714285</v>
      </c>
    </row>
    <row r="10" spans="2:11">
      <c r="B10" s="61" t="str">
        <f>Listendaten!B8</f>
        <v>Implementierungsaufwand</v>
      </c>
      <c r="C10" s="65">
        <f>IF(I4=1,3,IF(I4=2,2,1))</f>
        <v>3</v>
      </c>
      <c r="D10" s="65">
        <f>IF(I5=1,3,IF(I5=2,2,1))</f>
        <v>1</v>
      </c>
      <c r="E10" s="65">
        <f>IF(I6=1,3,IF(I6=2,2,1))</f>
        <v>2</v>
      </c>
      <c r="F10" s="65">
        <f>IF(I7=1,3,IF(I7=2,2,1))</f>
        <v>2</v>
      </c>
      <c r="G10" s="65">
        <f>IF(I8=1,3,IF(I8=2,2,1))</f>
        <v>3</v>
      </c>
      <c r="H10" s="65">
        <f>IF(I9=1,3,IF(I9=2,2,1))</f>
        <v>2</v>
      </c>
      <c r="I10" s="64"/>
      <c r="J10" s="15">
        <f t="shared" si="0"/>
        <v>13</v>
      </c>
      <c r="K10" s="66">
        <f t="shared" si="1"/>
        <v>0.15476190476190477</v>
      </c>
    </row>
  </sheetData>
  <pageMargins left="0.7" right="0.7" top="0.78740157499999996" bottom="0.78740157499999996" header="0.3" footer="0.3"/>
  <pageSetup paperSize="9" orientation="landscape" horizontalDpi="0" verticalDpi="0" r:id="rId1"/>
  <headerFooter>
    <oddHeader>&amp;L&amp;A&amp;Rwww.andreasstern.de</oddHeader>
    <oddFooter>&amp;L&amp;F&amp;RSeite &amp;P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21"/>
  <sheetViews>
    <sheetView view="pageLayout" zoomScaleNormal="100" workbookViewId="0">
      <selection activeCell="B1" sqref="B1"/>
    </sheetView>
  </sheetViews>
  <sheetFormatPr baseColWidth="10" defaultRowHeight="14.25"/>
  <cols>
    <col min="1" max="1" width="4.25" style="9" customWidth="1"/>
    <col min="2" max="2" width="75.375" customWidth="1"/>
  </cols>
  <sheetData>
    <row r="1" spans="1:2" ht="131.25" customHeight="1">
      <c r="A1" s="14">
        <v>1</v>
      </c>
      <c r="B1" s="71" t="s">
        <v>66</v>
      </c>
    </row>
    <row r="3" spans="1:2" ht="57">
      <c r="A3" s="14">
        <v>2</v>
      </c>
      <c r="B3" s="71" t="s">
        <v>67</v>
      </c>
    </row>
    <row r="5" spans="1:2" ht="228">
      <c r="A5" s="14">
        <v>3</v>
      </c>
      <c r="B5" s="71" t="s">
        <v>68</v>
      </c>
    </row>
    <row r="7" spans="1:2" ht="57">
      <c r="A7" s="14">
        <v>4</v>
      </c>
      <c r="B7" s="71" t="s">
        <v>70</v>
      </c>
    </row>
    <row r="9" spans="1:2" ht="42.75">
      <c r="A9" s="14">
        <v>5</v>
      </c>
      <c r="B9" s="71" t="s">
        <v>69</v>
      </c>
    </row>
    <row r="10" spans="1:2">
      <c r="A10" s="72"/>
    </row>
    <row r="11" spans="1:2" ht="99.75">
      <c r="A11" s="14">
        <v>6</v>
      </c>
      <c r="B11" s="71" t="s">
        <v>71</v>
      </c>
    </row>
    <row r="12" spans="1:2">
      <c r="A12" s="72"/>
    </row>
    <row r="13" spans="1:2" ht="85.5">
      <c r="A13" s="14">
        <v>7</v>
      </c>
      <c r="B13" s="71" t="s">
        <v>72</v>
      </c>
    </row>
    <row r="15" spans="1:2" ht="99.75">
      <c r="A15" s="14">
        <v>8</v>
      </c>
      <c r="B15" s="71" t="s">
        <v>75</v>
      </c>
    </row>
    <row r="17" spans="1:2" ht="28.5">
      <c r="A17" s="14">
        <v>9</v>
      </c>
      <c r="B17" s="71" t="s">
        <v>73</v>
      </c>
    </row>
    <row r="19" spans="1:2" ht="28.5">
      <c r="A19" s="14">
        <v>10</v>
      </c>
      <c r="B19" s="71" t="s">
        <v>74</v>
      </c>
    </row>
    <row r="21" spans="1:2" ht="171">
      <c r="A21" s="14">
        <v>11</v>
      </c>
      <c r="B21" s="71" t="s">
        <v>76</v>
      </c>
    </row>
  </sheetData>
  <pageMargins left="0.7" right="0.7" top="0.78740157499999996" bottom="0.78740157499999996" header="0.3" footer="0.3"/>
  <pageSetup paperSize="9" orientation="portrait" horizontalDpi="0" verticalDpi="0" r:id="rId1"/>
  <headerFooter>
    <oddHeader>&amp;LUse-value analysis&amp;Rwww.andreasstern.de</oddHeader>
    <oddFooter>&amp;L&amp;F&amp;RPage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32"/>
  <sheetViews>
    <sheetView workbookViewId="0">
      <selection activeCell="D2" sqref="D2:F2"/>
    </sheetView>
  </sheetViews>
  <sheetFormatPr baseColWidth="10" defaultRowHeight="14.25"/>
  <cols>
    <col min="2" max="2" width="22.5" bestFit="1" customWidth="1"/>
    <col min="3" max="3" width="6.125" customWidth="1"/>
    <col min="4" max="9" width="4.625" customWidth="1"/>
    <col min="10" max="16" width="4.625" style="17" customWidth="1"/>
    <col min="17" max="32" width="4.625" customWidth="1"/>
  </cols>
  <sheetData>
    <row r="2" spans="1:32">
      <c r="C2" s="18" t="s">
        <v>118</v>
      </c>
      <c r="D2" s="76" t="s">
        <v>83</v>
      </c>
      <c r="E2" s="76"/>
      <c r="F2" s="76"/>
      <c r="H2" s="28" t="s">
        <v>34</v>
      </c>
      <c r="I2" s="28"/>
    </row>
    <row r="4" spans="1:32" ht="14.25" customHeight="1">
      <c r="B4" s="77" t="s">
        <v>111</v>
      </c>
      <c r="D4" s="18"/>
      <c r="E4" s="36"/>
      <c r="F4" s="36"/>
      <c r="G4" s="36"/>
      <c r="H4" s="36"/>
      <c r="I4" s="36"/>
      <c r="J4" s="37"/>
      <c r="K4" s="37"/>
      <c r="L4" s="37"/>
      <c r="M4" s="37"/>
      <c r="N4" s="37"/>
      <c r="O4" s="37"/>
      <c r="P4" s="37"/>
    </row>
    <row r="5" spans="1:32" s="16" customFormat="1">
      <c r="B5" s="77"/>
      <c r="D5" s="19"/>
      <c r="E5" s="38"/>
      <c r="F5" s="38"/>
      <c r="G5" s="38"/>
      <c r="H5" s="38"/>
      <c r="I5" s="38"/>
      <c r="J5" s="39"/>
      <c r="K5" s="39"/>
      <c r="L5" s="39"/>
      <c r="M5" s="39"/>
      <c r="N5" s="39"/>
      <c r="O5" s="39"/>
      <c r="P5" s="39"/>
    </row>
    <row r="6" spans="1:32">
      <c r="B6" s="77"/>
      <c r="E6" s="40"/>
      <c r="F6" s="40"/>
      <c r="G6" s="40"/>
      <c r="H6" s="40"/>
      <c r="I6" s="40"/>
      <c r="J6" s="37"/>
      <c r="K6" s="37"/>
      <c r="L6" s="37"/>
      <c r="M6" s="37"/>
      <c r="N6" s="37"/>
      <c r="O6" s="37"/>
      <c r="P6" s="37"/>
    </row>
    <row r="7" spans="1:32">
      <c r="B7" s="77"/>
      <c r="D7" s="18"/>
      <c r="E7" s="36"/>
      <c r="F7" s="36"/>
      <c r="G7" s="36"/>
      <c r="H7" s="36"/>
      <c r="I7" s="36"/>
      <c r="J7" s="37"/>
      <c r="K7" s="37"/>
      <c r="L7" s="37"/>
      <c r="M7" s="37"/>
      <c r="N7" s="37"/>
      <c r="O7" s="37"/>
      <c r="P7" s="37"/>
    </row>
    <row r="8" spans="1:32">
      <c r="B8" s="29"/>
      <c r="D8" s="75" t="str">
        <f>'List data'!F2</f>
        <v>Product 1</v>
      </c>
      <c r="E8" s="75"/>
      <c r="F8" s="75"/>
      <c r="G8" s="75"/>
      <c r="H8" s="75"/>
      <c r="I8" s="42"/>
      <c r="J8" s="75" t="str">
        <f>'List data'!F3</f>
        <v>Product 2</v>
      </c>
      <c r="K8" s="75"/>
      <c r="L8" s="75"/>
      <c r="M8" s="75"/>
      <c r="N8" s="75"/>
      <c r="O8" s="42"/>
      <c r="P8" s="75" t="str">
        <f>'List data'!F4</f>
        <v>Product 3</v>
      </c>
      <c r="Q8" s="75"/>
      <c r="R8" s="75"/>
      <c r="S8" s="75"/>
      <c r="T8" s="75"/>
      <c r="U8" s="42"/>
      <c r="V8" s="75" t="str">
        <f>'List data'!F5</f>
        <v>Product 4</v>
      </c>
      <c r="W8" s="75"/>
      <c r="X8" s="75"/>
      <c r="Y8" s="75"/>
      <c r="Z8" s="75"/>
      <c r="AA8" s="42"/>
      <c r="AB8" s="75" t="str">
        <f>'List data'!F6</f>
        <v>Product 5</v>
      </c>
      <c r="AC8" s="75"/>
      <c r="AD8" s="75"/>
      <c r="AE8" s="75"/>
      <c r="AF8" s="75"/>
    </row>
    <row r="9" spans="1:32" ht="15">
      <c r="D9" s="30" t="s">
        <v>29</v>
      </c>
      <c r="E9" s="30" t="s">
        <v>112</v>
      </c>
      <c r="F9" s="1" t="s">
        <v>113</v>
      </c>
      <c r="G9" s="44" t="s">
        <v>114</v>
      </c>
      <c r="H9" s="12" t="s">
        <v>30</v>
      </c>
      <c r="I9" s="42"/>
      <c r="J9" s="30" t="s">
        <v>29</v>
      </c>
      <c r="K9" s="30" t="s">
        <v>112</v>
      </c>
      <c r="L9" s="1" t="s">
        <v>113</v>
      </c>
      <c r="M9" s="44" t="s">
        <v>114</v>
      </c>
      <c r="N9" s="12" t="s">
        <v>30</v>
      </c>
      <c r="O9" s="42"/>
      <c r="P9" s="30" t="s">
        <v>29</v>
      </c>
      <c r="Q9" s="30" t="s">
        <v>112</v>
      </c>
      <c r="R9" s="1" t="s">
        <v>113</v>
      </c>
      <c r="S9" s="44" t="s">
        <v>114</v>
      </c>
      <c r="T9" s="12" t="s">
        <v>30</v>
      </c>
      <c r="U9" s="42"/>
      <c r="V9" s="30" t="s">
        <v>29</v>
      </c>
      <c r="W9" s="30" t="s">
        <v>112</v>
      </c>
      <c r="X9" s="1" t="s">
        <v>113</v>
      </c>
      <c r="Y9" s="44" t="s">
        <v>114</v>
      </c>
      <c r="Z9" s="12" t="s">
        <v>30</v>
      </c>
      <c r="AA9" s="42"/>
      <c r="AB9" s="30" t="s">
        <v>29</v>
      </c>
      <c r="AC9" s="30" t="s">
        <v>112</v>
      </c>
      <c r="AD9" s="1" t="s">
        <v>113</v>
      </c>
      <c r="AE9" s="44" t="s">
        <v>114</v>
      </c>
      <c r="AF9" s="12" t="s">
        <v>30</v>
      </c>
    </row>
    <row r="10" spans="1:32" ht="15">
      <c r="A10">
        <v>4</v>
      </c>
      <c r="B10" s="15" t="str">
        <f>'List data'!B2</f>
        <v>Certification</v>
      </c>
      <c r="C10" s="25">
        <f>'List data'!D2</f>
        <v>9.5238095238095233E-2</v>
      </c>
      <c r="D10" s="26">
        <f ca="1">'Product 1'!D10</f>
        <v>2</v>
      </c>
      <c r="E10" s="26">
        <f ca="1">'Product 1'!E10</f>
        <v>2</v>
      </c>
      <c r="F10" s="31">
        <f ca="1">'Product 1'!F10</f>
        <v>2</v>
      </c>
      <c r="G10" s="41">
        <f ca="1">'Product 1'!G10</f>
        <v>2</v>
      </c>
      <c r="H10" s="26">
        <f ca="1">'Product 1'!H10</f>
        <v>2</v>
      </c>
      <c r="I10" s="43"/>
      <c r="J10" s="26">
        <f ca="1">'Product 2'!D10</f>
        <v>2</v>
      </c>
      <c r="K10" s="26">
        <f ca="1">'Product 2'!E10</f>
        <v>1.8619288125423017</v>
      </c>
      <c r="L10" s="31">
        <f ca="1">'Product 2'!F10</f>
        <v>2.3333333333333335</v>
      </c>
      <c r="M10" s="26">
        <f ca="1">'Product 2'!G10</f>
        <v>2.8047378541243653</v>
      </c>
      <c r="N10" s="26">
        <f ca="1">'Product 2'!H10</f>
        <v>3</v>
      </c>
      <c r="O10" s="43"/>
      <c r="P10" s="26">
        <f ca="1">'Product 3'!D10</f>
        <v>2</v>
      </c>
      <c r="Q10" s="26">
        <f ca="1">'Product 3'!E10</f>
        <v>1.7238576250846032</v>
      </c>
      <c r="R10" s="31">
        <f ca="1">'Product 3'!F10</f>
        <v>2.6666666666666665</v>
      </c>
      <c r="S10" s="26">
        <f ca="1">'Product 3'!G10</f>
        <v>3.6094757082487297</v>
      </c>
      <c r="T10" s="26">
        <f ca="1">'Product 3'!H10</f>
        <v>4</v>
      </c>
      <c r="U10" s="43"/>
      <c r="V10" s="26">
        <f ca="1">'Product 4'!D10</f>
        <v>2</v>
      </c>
      <c r="W10" s="26">
        <f ca="1">'Product 4'!E10</f>
        <v>1.8619288125423017</v>
      </c>
      <c r="X10" s="31">
        <f ca="1">'Product 4'!F10</f>
        <v>2.3333333333333335</v>
      </c>
      <c r="Y10" s="26">
        <f ca="1">'Product 4'!G10</f>
        <v>2.8047378541243653</v>
      </c>
      <c r="Z10" s="26">
        <f ca="1">'Product 4'!H10</f>
        <v>3</v>
      </c>
      <c r="AA10" s="43"/>
      <c r="AB10" s="26">
        <f ca="1">'Product 5'!D10</f>
        <v>3</v>
      </c>
      <c r="AC10" s="26">
        <f ca="1">'Product 5'!E10</f>
        <v>2.8619288125423017</v>
      </c>
      <c r="AD10" s="31">
        <f ca="1">'Product 5'!F10</f>
        <v>3.3333333333333335</v>
      </c>
      <c r="AE10" s="26">
        <f ca="1">'Product 5'!G10</f>
        <v>3.8047378541243653</v>
      </c>
      <c r="AF10" s="26">
        <f ca="1">'Product 5'!H10</f>
        <v>4</v>
      </c>
    </row>
    <row r="11" spans="1:32" ht="15">
      <c r="A11">
        <v>5</v>
      </c>
      <c r="B11" s="15" t="str">
        <f>'List data'!B3</f>
        <v>Functionality</v>
      </c>
      <c r="C11" s="25">
        <f>'List data'!D3</f>
        <v>0.20238095238095238</v>
      </c>
      <c r="D11" s="26">
        <f ca="1">'Product 1'!D11</f>
        <v>3</v>
      </c>
      <c r="E11" s="26">
        <f ca="1">'Product 1'!E11</f>
        <v>3</v>
      </c>
      <c r="F11" s="31">
        <f ca="1">'Product 1'!F11</f>
        <v>3</v>
      </c>
      <c r="G11" s="41">
        <f ca="1">'Product 1'!G11</f>
        <v>3</v>
      </c>
      <c r="H11" s="26">
        <f ca="1">'Product 1'!H11</f>
        <v>3</v>
      </c>
      <c r="I11" s="43"/>
      <c r="J11" s="26">
        <f ca="1">'Product 2'!D11</f>
        <v>2</v>
      </c>
      <c r="K11" s="26">
        <f ca="1">'Product 2'!E11</f>
        <v>1.8619288125423017</v>
      </c>
      <c r="L11" s="31">
        <f ca="1">'Product 2'!F11</f>
        <v>2.3333333333333335</v>
      </c>
      <c r="M11" s="26">
        <f ca="1">'Product 2'!G11</f>
        <v>2.8047378541243653</v>
      </c>
      <c r="N11" s="26">
        <f ca="1">'Product 2'!H11</f>
        <v>3</v>
      </c>
      <c r="O11" s="43"/>
      <c r="P11" s="26">
        <f ca="1">'Product 3'!D11</f>
        <v>2</v>
      </c>
      <c r="Q11" s="26">
        <f ca="1">'Product 3'!E11</f>
        <v>1.7238576250846032</v>
      </c>
      <c r="R11" s="31">
        <f ca="1">'Product 3'!F11</f>
        <v>2.6666666666666665</v>
      </c>
      <c r="S11" s="26">
        <f ca="1">'Product 3'!G11</f>
        <v>3.6094757082487297</v>
      </c>
      <c r="T11" s="26">
        <f ca="1">'Product 3'!H11</f>
        <v>4</v>
      </c>
      <c r="U11" s="43"/>
      <c r="V11" s="26">
        <f ca="1">'Product 4'!D11</f>
        <v>2</v>
      </c>
      <c r="W11" s="26">
        <f ca="1">'Product 4'!E11</f>
        <v>1.7238576250846032</v>
      </c>
      <c r="X11" s="31">
        <f ca="1">'Product 4'!F11</f>
        <v>2.6666666666666665</v>
      </c>
      <c r="Y11" s="26">
        <f ca="1">'Product 4'!G11</f>
        <v>3.6094757082487297</v>
      </c>
      <c r="Z11" s="26">
        <f ca="1">'Product 4'!H11</f>
        <v>4</v>
      </c>
      <c r="AA11" s="43"/>
      <c r="AB11" s="26">
        <f ca="1">'Product 5'!D11</f>
        <v>3</v>
      </c>
      <c r="AC11" s="26">
        <f ca="1">'Product 5'!E11</f>
        <v>3.1952621458756347</v>
      </c>
      <c r="AD11" s="31">
        <f ca="1">'Product 5'!F11</f>
        <v>3.6666666666666665</v>
      </c>
      <c r="AE11" s="26">
        <f ca="1">'Product 5'!G11</f>
        <v>4.1380711874576983</v>
      </c>
      <c r="AF11" s="26">
        <f ca="1">'Product 5'!H11</f>
        <v>4</v>
      </c>
    </row>
    <row r="12" spans="1:32" ht="15">
      <c r="A12">
        <v>6</v>
      </c>
      <c r="B12" s="15" t="str">
        <f>'List data'!B4</f>
        <v>Changeability</v>
      </c>
      <c r="C12" s="25">
        <f>'List data'!D4</f>
        <v>0.14285714285714285</v>
      </c>
      <c r="D12" s="26">
        <f ca="1">'Product 1'!D12</f>
        <v>3</v>
      </c>
      <c r="E12" s="26">
        <f ca="1">'Product 1'!E12</f>
        <v>3</v>
      </c>
      <c r="F12" s="31">
        <f ca="1">'Product 1'!F12</f>
        <v>3</v>
      </c>
      <c r="G12" s="41">
        <f ca="1">'Product 1'!G12</f>
        <v>3</v>
      </c>
      <c r="H12" s="26">
        <f ca="1">'Product 1'!H12</f>
        <v>3</v>
      </c>
      <c r="I12" s="43"/>
      <c r="J12" s="26">
        <f ca="1">'Product 2'!D12</f>
        <v>3</v>
      </c>
      <c r="K12" s="26">
        <f ca="1">'Product 2'!E12</f>
        <v>3</v>
      </c>
      <c r="L12" s="31">
        <f ca="1">'Product 2'!F12</f>
        <v>3</v>
      </c>
      <c r="M12" s="26">
        <f ca="1">'Product 2'!G12</f>
        <v>3</v>
      </c>
      <c r="N12" s="26">
        <f ca="1">'Product 2'!H12</f>
        <v>3</v>
      </c>
      <c r="O12" s="43"/>
      <c r="P12" s="26">
        <f ca="1">'Product 3'!D12</f>
        <v>2</v>
      </c>
      <c r="Q12" s="26">
        <f ca="1">'Product 3'!E12</f>
        <v>1.7238576250846032</v>
      </c>
      <c r="R12" s="31">
        <f ca="1">'Product 3'!F12</f>
        <v>2.6666666666666665</v>
      </c>
      <c r="S12" s="26">
        <f ca="1">'Product 3'!G12</f>
        <v>3.6094757082487297</v>
      </c>
      <c r="T12" s="26">
        <f ca="1">'Product 3'!H12</f>
        <v>4</v>
      </c>
      <c r="U12" s="43"/>
      <c r="V12" s="26">
        <f ca="1">'Product 4'!D12</f>
        <v>1</v>
      </c>
      <c r="W12" s="26">
        <f ca="1">'Product 4'!E12</f>
        <v>0.86192881254230158</v>
      </c>
      <c r="X12" s="31">
        <f ca="1">'Product 4'!F12</f>
        <v>1.3333333333333333</v>
      </c>
      <c r="Y12" s="26">
        <f ca="1">'Product 4'!G12</f>
        <v>1.8047378541243648</v>
      </c>
      <c r="Z12" s="26">
        <f ca="1">'Product 4'!H12</f>
        <v>2</v>
      </c>
      <c r="AA12" s="43"/>
      <c r="AB12" s="26">
        <f ca="1">'Product 5'!D12</f>
        <v>3</v>
      </c>
      <c r="AC12" s="26">
        <f ca="1">'Product 5'!E12</f>
        <v>3</v>
      </c>
      <c r="AD12" s="31">
        <f ca="1">'Product 5'!F12</f>
        <v>3</v>
      </c>
      <c r="AE12" s="26">
        <f ca="1">'Product 5'!G12</f>
        <v>3</v>
      </c>
      <c r="AF12" s="26">
        <f ca="1">'Product 5'!H12</f>
        <v>3</v>
      </c>
    </row>
    <row r="13" spans="1:32" ht="15">
      <c r="A13">
        <v>7</v>
      </c>
      <c r="B13" s="15" t="str">
        <f>'List data'!B5</f>
        <v>Reliability</v>
      </c>
      <c r="C13" s="25">
        <f>'List data'!D5</f>
        <v>0.15476190476190477</v>
      </c>
      <c r="D13" s="26">
        <f ca="1">'Product 1'!D13</f>
        <v>2</v>
      </c>
      <c r="E13" s="26">
        <f ca="1">'Product 1'!E13</f>
        <v>1.8619288125423017</v>
      </c>
      <c r="F13" s="31">
        <f ca="1">'Product 1'!F13</f>
        <v>2.3333333333333335</v>
      </c>
      <c r="G13" s="41">
        <f ca="1">'Product 1'!G13</f>
        <v>2.8047378541243653</v>
      </c>
      <c r="H13" s="26">
        <f ca="1">'Product 1'!H13</f>
        <v>3</v>
      </c>
      <c r="I13" s="43"/>
      <c r="J13" s="26">
        <f ca="1">'Product 2'!D13</f>
        <v>2</v>
      </c>
      <c r="K13" s="26">
        <f ca="1">'Product 2'!E13</f>
        <v>1.8619288125423017</v>
      </c>
      <c r="L13" s="31">
        <f ca="1">'Product 2'!F13</f>
        <v>2.3333333333333335</v>
      </c>
      <c r="M13" s="26">
        <f ca="1">'Product 2'!G13</f>
        <v>2.8047378541243653</v>
      </c>
      <c r="N13" s="26">
        <f ca="1">'Product 2'!H13</f>
        <v>3</v>
      </c>
      <c r="O13" s="43"/>
      <c r="P13" s="26">
        <f ca="1">'Product 3'!D13</f>
        <v>2</v>
      </c>
      <c r="Q13" s="26">
        <f ca="1">'Product 3'!E13</f>
        <v>2.1835034190722737</v>
      </c>
      <c r="R13" s="31">
        <f ca="1">'Product 3'!F13</f>
        <v>3</v>
      </c>
      <c r="S13" s="26">
        <f ca="1">'Product 3'!G13</f>
        <v>3.8164965809277263</v>
      </c>
      <c r="T13" s="26">
        <f ca="1">'Product 3'!H13</f>
        <v>4</v>
      </c>
      <c r="U13" s="43"/>
      <c r="V13" s="26">
        <f ca="1">'Product 4'!D13</f>
        <v>1</v>
      </c>
      <c r="W13" s="26">
        <f ca="1">'Product 4'!E13</f>
        <v>1.183503419072274</v>
      </c>
      <c r="X13" s="31">
        <f ca="1">'Product 4'!F13</f>
        <v>2</v>
      </c>
      <c r="Y13" s="26">
        <f ca="1">'Product 4'!G13</f>
        <v>2.8164965809277263</v>
      </c>
      <c r="Z13" s="26">
        <f ca="1">'Product 4'!H13</f>
        <v>3</v>
      </c>
      <c r="AA13" s="43"/>
      <c r="AB13" s="26">
        <f ca="1">'Product 5'!D13</f>
        <v>3</v>
      </c>
      <c r="AC13" s="26">
        <f ca="1">'Product 5'!E13</f>
        <v>2.8619288125423017</v>
      </c>
      <c r="AD13" s="31">
        <f ca="1">'Product 5'!F13</f>
        <v>3.3333333333333335</v>
      </c>
      <c r="AE13" s="26">
        <f ca="1">'Product 5'!G13</f>
        <v>3.8047378541243653</v>
      </c>
      <c r="AF13" s="26">
        <f ca="1">'Product 5'!H13</f>
        <v>4</v>
      </c>
    </row>
    <row r="14" spans="1:32" ht="15">
      <c r="A14">
        <v>8</v>
      </c>
      <c r="B14" s="15" t="str">
        <f>'List data'!B6</f>
        <v>Support</v>
      </c>
      <c r="C14" s="25">
        <f>'List data'!D6</f>
        <v>0.10714285714285714</v>
      </c>
      <c r="D14" s="26">
        <f ca="1">'Product 1'!D14</f>
        <v>2</v>
      </c>
      <c r="E14" s="26">
        <f ca="1">'Product 1'!E14</f>
        <v>2.1952621458756347</v>
      </c>
      <c r="F14" s="31">
        <f ca="1">'Product 1'!F14</f>
        <v>2.6666666666666665</v>
      </c>
      <c r="G14" s="41">
        <f ca="1">'Product 1'!G14</f>
        <v>3.1380711874576983</v>
      </c>
      <c r="H14" s="26">
        <f ca="1">'Product 1'!H14</f>
        <v>3</v>
      </c>
      <c r="I14" s="43"/>
      <c r="J14" s="26">
        <f ca="1">'Product 2'!D14</f>
        <v>2</v>
      </c>
      <c r="K14" s="26">
        <f ca="1">'Product 2'!E14</f>
        <v>2.1952621458756347</v>
      </c>
      <c r="L14" s="31">
        <f ca="1">'Product 2'!F14</f>
        <v>2.6666666666666665</v>
      </c>
      <c r="M14" s="26">
        <f ca="1">'Product 2'!G14</f>
        <v>3.1380711874576983</v>
      </c>
      <c r="N14" s="26">
        <f ca="1">'Product 2'!H14</f>
        <v>3</v>
      </c>
      <c r="O14" s="43"/>
      <c r="P14" s="26">
        <f ca="1">'Product 3'!D14</f>
        <v>2</v>
      </c>
      <c r="Q14" s="26">
        <f ca="1">'Product 3'!E14</f>
        <v>1.7238576250846032</v>
      </c>
      <c r="R14" s="31">
        <f ca="1">'Product 3'!F14</f>
        <v>2.6666666666666665</v>
      </c>
      <c r="S14" s="26">
        <f ca="1">'Product 3'!G14</f>
        <v>3.6094757082487297</v>
      </c>
      <c r="T14" s="26">
        <f ca="1">'Product 3'!H14</f>
        <v>4</v>
      </c>
      <c r="U14" s="43"/>
      <c r="V14" s="26">
        <f ca="1">'Product 4'!D14</f>
        <v>1</v>
      </c>
      <c r="W14" s="26">
        <f ca="1">'Product 4'!E14</f>
        <v>0.86192881254230158</v>
      </c>
      <c r="X14" s="31">
        <f ca="1">'Product 4'!F14</f>
        <v>1.3333333333333333</v>
      </c>
      <c r="Y14" s="26">
        <f ca="1">'Product 4'!G14</f>
        <v>1.8047378541243648</v>
      </c>
      <c r="Z14" s="26">
        <f ca="1">'Product 4'!H14</f>
        <v>2</v>
      </c>
      <c r="AA14" s="43"/>
      <c r="AB14" s="26">
        <f ca="1">'Product 5'!D14</f>
        <v>4</v>
      </c>
      <c r="AC14" s="26">
        <f ca="1">'Product 5'!E14</f>
        <v>4</v>
      </c>
      <c r="AD14" s="31">
        <f ca="1">'Product 5'!F14</f>
        <v>4</v>
      </c>
      <c r="AE14" s="26">
        <f ca="1">'Product 5'!G14</f>
        <v>4</v>
      </c>
      <c r="AF14" s="26">
        <f ca="1">'Product 5'!H14</f>
        <v>4</v>
      </c>
    </row>
    <row r="15" spans="1:32" ht="15">
      <c r="A15">
        <v>9</v>
      </c>
      <c r="B15" s="15" t="str">
        <f>'List data'!B7</f>
        <v>Future-proofness</v>
      </c>
      <c r="C15" s="25">
        <f>'List data'!D7</f>
        <v>0.14285714285714285</v>
      </c>
      <c r="D15" s="26">
        <f ca="1">'Product 1'!D15</f>
        <v>1</v>
      </c>
      <c r="E15" s="26">
        <f ca="1">'Product 1'!E15</f>
        <v>1</v>
      </c>
      <c r="F15" s="31">
        <f ca="1">'Product 1'!F15</f>
        <v>1</v>
      </c>
      <c r="G15" s="41">
        <f ca="1">'Product 1'!G15</f>
        <v>1</v>
      </c>
      <c r="H15" s="26">
        <f ca="1">'Product 1'!H15</f>
        <v>1</v>
      </c>
      <c r="I15" s="43"/>
      <c r="J15" s="26">
        <f ca="1">'Product 2'!D15</f>
        <v>2</v>
      </c>
      <c r="K15" s="26">
        <f ca="1">'Product 2'!E15</f>
        <v>1.8619288125423017</v>
      </c>
      <c r="L15" s="31">
        <f ca="1">'Product 2'!F15</f>
        <v>2.3333333333333335</v>
      </c>
      <c r="M15" s="26">
        <f ca="1">'Product 2'!G15</f>
        <v>2.8047378541243653</v>
      </c>
      <c r="N15" s="26">
        <f ca="1">'Product 2'!H15</f>
        <v>3</v>
      </c>
      <c r="O15" s="43"/>
      <c r="P15" s="26">
        <f ca="1">'Product 3'!D15</f>
        <v>2</v>
      </c>
      <c r="Q15" s="26">
        <f ca="1">'Product 3'!E15</f>
        <v>2.1952621458756347</v>
      </c>
      <c r="R15" s="31">
        <f ca="1">'Product 3'!F15</f>
        <v>2.6666666666666665</v>
      </c>
      <c r="S15" s="26">
        <f ca="1">'Product 3'!G15</f>
        <v>3.1380711874576983</v>
      </c>
      <c r="T15" s="26">
        <f ca="1">'Product 3'!H15</f>
        <v>3</v>
      </c>
      <c r="U15" s="43"/>
      <c r="V15" s="26">
        <f ca="1">'Product 4'!D15</f>
        <v>2</v>
      </c>
      <c r="W15" s="26">
        <f ca="1">'Product 4'!E15</f>
        <v>2</v>
      </c>
      <c r="X15" s="31">
        <f ca="1">'Product 4'!F15</f>
        <v>2</v>
      </c>
      <c r="Y15" s="26">
        <f ca="1">'Product 4'!G15</f>
        <v>2</v>
      </c>
      <c r="Z15" s="26">
        <f ca="1">'Product 4'!H15</f>
        <v>2</v>
      </c>
      <c r="AA15" s="43"/>
      <c r="AB15" s="26">
        <f ca="1">'Product 5'!D15</f>
        <v>3</v>
      </c>
      <c r="AC15" s="26">
        <f ca="1">'Product 5'!E15</f>
        <v>3.1952621458756347</v>
      </c>
      <c r="AD15" s="31">
        <f ca="1">'Product 5'!F15</f>
        <v>3.6666666666666665</v>
      </c>
      <c r="AE15" s="26">
        <f ca="1">'Product 5'!G15</f>
        <v>4.1380711874576983</v>
      </c>
      <c r="AF15" s="26">
        <f ca="1">'Product 5'!H15</f>
        <v>4</v>
      </c>
    </row>
    <row r="16" spans="1:32" ht="15">
      <c r="A16">
        <v>10</v>
      </c>
      <c r="B16" s="15" t="str">
        <f>'List data'!B8</f>
        <v>Implementation effort</v>
      </c>
      <c r="C16" s="25">
        <f>'List data'!D8</f>
        <v>0.15476190476190477</v>
      </c>
      <c r="D16" s="26">
        <f ca="1">'Product 1'!D16</f>
        <v>2</v>
      </c>
      <c r="E16" s="26">
        <f ca="1">'Product 1'!E16</f>
        <v>2</v>
      </c>
      <c r="F16" s="31">
        <f ca="1">'Product 1'!F16</f>
        <v>2</v>
      </c>
      <c r="G16" s="41">
        <f ca="1">'Product 1'!G16</f>
        <v>2</v>
      </c>
      <c r="H16" s="26">
        <f ca="1">'Product 1'!H16</f>
        <v>2</v>
      </c>
      <c r="I16" s="43"/>
      <c r="J16" s="26">
        <f ca="1">'Product 2'!D16</f>
        <v>2</v>
      </c>
      <c r="K16" s="26">
        <f ca="1">'Product 2'!E16</f>
        <v>1.8619288125423017</v>
      </c>
      <c r="L16" s="31">
        <f ca="1">'Product 2'!F16</f>
        <v>2.3333333333333335</v>
      </c>
      <c r="M16" s="26">
        <f ca="1">'Product 2'!G16</f>
        <v>2.8047378541243653</v>
      </c>
      <c r="N16" s="26">
        <f ca="1">'Product 2'!H16</f>
        <v>3</v>
      </c>
      <c r="O16" s="43"/>
      <c r="P16" s="26">
        <f ca="1">'Product 3'!D16</f>
        <v>2</v>
      </c>
      <c r="Q16" s="26">
        <f ca="1">'Product 3'!E16</f>
        <v>2.1835034190722737</v>
      </c>
      <c r="R16" s="31">
        <f ca="1">'Product 3'!F16</f>
        <v>3</v>
      </c>
      <c r="S16" s="26">
        <f ca="1">'Product 3'!G16</f>
        <v>3.8164965809277263</v>
      </c>
      <c r="T16" s="26">
        <f ca="1">'Product 3'!H16</f>
        <v>4</v>
      </c>
      <c r="U16" s="43"/>
      <c r="V16" s="26">
        <f ca="1">'Product 4'!D16</f>
        <v>1</v>
      </c>
      <c r="W16" s="26">
        <f ca="1">'Product 4'!E16</f>
        <v>0.72385762508460338</v>
      </c>
      <c r="X16" s="31">
        <f ca="1">'Product 4'!F16</f>
        <v>1.6666666666666667</v>
      </c>
      <c r="Y16" s="26">
        <f ca="1">'Product 4'!G16</f>
        <v>2.6094757082487301</v>
      </c>
      <c r="Z16" s="26">
        <f ca="1">'Product 4'!H16</f>
        <v>3</v>
      </c>
      <c r="AA16" s="43"/>
      <c r="AB16" s="26">
        <f ca="1">'Product 5'!D16</f>
        <v>3</v>
      </c>
      <c r="AC16" s="26">
        <f ca="1">'Product 5'!E16</f>
        <v>3.1952621458756347</v>
      </c>
      <c r="AD16" s="31">
        <f ca="1">'Product 5'!F16</f>
        <v>3.6666666666666665</v>
      </c>
      <c r="AE16" s="26">
        <f ca="1">'Product 5'!G16</f>
        <v>4.1380711874576983</v>
      </c>
      <c r="AF16" s="26">
        <f ca="1">'Product 5'!H16</f>
        <v>4</v>
      </c>
    </row>
    <row r="17" spans="2:32">
      <c r="D17" s="20"/>
      <c r="E17" s="20"/>
      <c r="F17" s="20"/>
      <c r="G17" s="20"/>
      <c r="H17" s="20"/>
      <c r="I17" s="20"/>
    </row>
    <row r="18" spans="2:32">
      <c r="B18" s="3" t="s">
        <v>115</v>
      </c>
      <c r="D18" s="46">
        <f ca="1">MIN(D10:D16)</f>
        <v>1</v>
      </c>
      <c r="E18" s="47">
        <f ca="1">AVERAGE(E10:E16)</f>
        <v>2.1510272797739911</v>
      </c>
      <c r="F18" s="45">
        <f ca="1">SUMPRODUCT($C$10:$C$16,F10:F16)</f>
        <v>2.3253968253968251</v>
      </c>
      <c r="G18" s="47">
        <f ca="1">AVERAGE(G10:G16)</f>
        <v>2.4204012916545805</v>
      </c>
      <c r="H18" s="46">
        <f ca="1">MAX(H10:H16)</f>
        <v>3</v>
      </c>
      <c r="I18" s="47"/>
      <c r="J18" s="46">
        <f ca="1">MIN(J10:J16)</f>
        <v>2</v>
      </c>
      <c r="K18" s="47">
        <f ca="1">AVERAGE(K10:K16)</f>
        <v>2.0721294583695919</v>
      </c>
      <c r="L18" s="45">
        <f t="shared" ref="L18:AD18" ca="1" si="0">SUMPRODUCT($C$10:$C$16,L10:L16)</f>
        <v>2.4642857142857144</v>
      </c>
      <c r="M18" s="47">
        <f ca="1">AVERAGE(M10:M16)</f>
        <v>2.8802514940113606</v>
      </c>
      <c r="N18" s="46">
        <f ca="1">MAX(N10:N16)</f>
        <v>3</v>
      </c>
      <c r="O18" s="47"/>
      <c r="P18" s="46">
        <f ca="1">MIN(P10:P16)</f>
        <v>2</v>
      </c>
      <c r="Q18" s="47">
        <f ca="1">AVERAGE(Q10:Q16)</f>
        <v>1.9225284977655135</v>
      </c>
      <c r="R18" s="45">
        <f t="shared" ca="1" si="0"/>
        <v>2.7698412698412698</v>
      </c>
      <c r="S18" s="47">
        <f ca="1">AVERAGE(S10:S16)</f>
        <v>3.6012810260440098</v>
      </c>
      <c r="T18" s="46">
        <f ca="1">MAX(T10:T16)</f>
        <v>4</v>
      </c>
      <c r="U18" s="47"/>
      <c r="V18" s="46">
        <f ca="1">MIN(V10:V16)</f>
        <v>1</v>
      </c>
      <c r="W18" s="47">
        <f ca="1">AVERAGE(W10:W16)</f>
        <v>1.3167150152669123</v>
      </c>
      <c r="X18" s="45">
        <f t="shared" ca="1" si="0"/>
        <v>1.9484126984126982</v>
      </c>
      <c r="Y18" s="47">
        <f ca="1">AVERAGE(Y10:Y16)</f>
        <v>2.4928087942568973</v>
      </c>
      <c r="Z18" s="46">
        <f ca="1">MAX(Z10:Z16)</f>
        <v>4</v>
      </c>
      <c r="AA18" s="47"/>
      <c r="AB18" s="46">
        <f ca="1">MIN(AB10:AB16)</f>
        <v>3</v>
      </c>
      <c r="AC18" s="47">
        <f ca="1">AVERAGE(AC10:AC16)</f>
        <v>3.1870920089587869</v>
      </c>
      <c r="AD18" s="45">
        <f t="shared" ca="1" si="0"/>
        <v>3.5238095238095237</v>
      </c>
      <c r="AE18" s="47">
        <f ca="1">AVERAGE(AE10:AE16)</f>
        <v>3.8605270386602606</v>
      </c>
      <c r="AF18" s="48">
        <f ca="1">MAX(AF10:AF16)</f>
        <v>4</v>
      </c>
    </row>
    <row r="19" spans="2:32">
      <c r="D19" s="20"/>
      <c r="E19" s="20"/>
      <c r="F19" s="20"/>
      <c r="G19" s="20"/>
      <c r="H19" s="20"/>
      <c r="I19" s="20"/>
    </row>
    <row r="20" spans="2:32">
      <c r="B20" s="3" t="s">
        <v>116</v>
      </c>
      <c r="D20" s="20"/>
      <c r="E20" s="20"/>
      <c r="F20" s="49">
        <f ca="1">(G18-E18)/F18</f>
        <v>0.11584001876093607</v>
      </c>
      <c r="G20" s="20"/>
      <c r="H20" s="20"/>
      <c r="I20" s="20"/>
      <c r="L20" s="49">
        <f ca="1">(M18-K18)/L18</f>
        <v>0.32793357968071768</v>
      </c>
      <c r="R20" s="49">
        <f ca="1">(S18-Q18)/R18</f>
        <v>0.60608257467934257</v>
      </c>
      <c r="X20" s="49">
        <f ca="1">(Y18-W18)/X18</f>
        <v>0.60361635907428979</v>
      </c>
      <c r="AD20" s="49">
        <f ca="1">(AE18-AC18)/AD18</f>
        <v>0.19110994086122904</v>
      </c>
    </row>
    <row r="21" spans="2:32">
      <c r="B21" s="57" t="s">
        <v>117</v>
      </c>
      <c r="D21" s="20"/>
      <c r="E21" s="20"/>
      <c r="F21" s="20"/>
      <c r="G21" s="20"/>
      <c r="H21" s="20"/>
      <c r="I21" s="20"/>
    </row>
    <row r="22" spans="2:32">
      <c r="D22" s="20"/>
      <c r="E22" s="20"/>
      <c r="F22" s="20"/>
      <c r="G22" s="20"/>
      <c r="H22" s="20"/>
      <c r="I22" s="20"/>
    </row>
    <row r="23" spans="2:32">
      <c r="D23" s="20"/>
      <c r="E23" s="20"/>
      <c r="F23" s="20"/>
      <c r="G23" s="20"/>
      <c r="H23" s="20"/>
      <c r="I23" s="20"/>
    </row>
    <row r="24" spans="2:32">
      <c r="D24" s="20"/>
      <c r="E24" s="20"/>
      <c r="F24" s="20"/>
      <c r="G24" s="20"/>
      <c r="H24" s="20"/>
      <c r="I24" s="20"/>
    </row>
    <row r="25" spans="2:32">
      <c r="D25" s="20"/>
      <c r="E25" s="20"/>
      <c r="F25" s="20"/>
      <c r="G25" s="20"/>
      <c r="H25" s="20"/>
      <c r="I25" s="20"/>
    </row>
    <row r="26" spans="2:32">
      <c r="D26" s="20"/>
      <c r="E26" s="20"/>
      <c r="F26" s="20"/>
      <c r="G26" s="20"/>
      <c r="H26" s="20"/>
      <c r="I26" s="20"/>
    </row>
    <row r="27" spans="2:32">
      <c r="D27" s="20"/>
      <c r="E27" s="20"/>
      <c r="F27" s="20"/>
      <c r="G27" s="20"/>
      <c r="H27" s="20"/>
      <c r="I27" s="20"/>
    </row>
    <row r="28" spans="2:32">
      <c r="D28" s="20"/>
      <c r="E28" s="20"/>
      <c r="F28" s="20"/>
      <c r="G28" s="20"/>
      <c r="H28" s="20"/>
      <c r="I28" s="20"/>
    </row>
    <row r="29" spans="2:32">
      <c r="D29" s="20"/>
      <c r="E29" s="20"/>
      <c r="F29" s="20"/>
      <c r="G29" s="20"/>
      <c r="H29" s="20"/>
      <c r="I29" s="20"/>
    </row>
    <row r="30" spans="2:32">
      <c r="D30" s="20"/>
      <c r="E30" s="20"/>
      <c r="F30" s="20"/>
      <c r="G30" s="20"/>
      <c r="H30" s="20"/>
      <c r="I30" s="20"/>
    </row>
    <row r="31" spans="2:32">
      <c r="D31" s="20"/>
      <c r="E31" s="20"/>
      <c r="F31" s="20"/>
      <c r="G31" s="20"/>
      <c r="H31" s="20"/>
      <c r="I31" s="20"/>
    </row>
    <row r="32" spans="2:32">
      <c r="D32" s="21"/>
      <c r="E32" s="21"/>
      <c r="F32" s="21"/>
      <c r="G32" s="21"/>
      <c r="H32" s="21"/>
      <c r="I32" s="21"/>
    </row>
  </sheetData>
  <sheetProtection sheet="1" objects="1" scenarios="1"/>
  <mergeCells count="7">
    <mergeCell ref="AB8:AF8"/>
    <mergeCell ref="D2:F2"/>
    <mergeCell ref="B4:B7"/>
    <mergeCell ref="D8:H8"/>
    <mergeCell ref="J8:N8"/>
    <mergeCell ref="P8:T8"/>
    <mergeCell ref="V8:Z8"/>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 data'!$A$2:$A$4</xm:f>
          </x14:formula1>
          <xm:sqref>D2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32"/>
  <sheetViews>
    <sheetView workbookViewId="0">
      <selection activeCell="C2" sqref="C2"/>
    </sheetView>
  </sheetViews>
  <sheetFormatPr baseColWidth="10" defaultRowHeight="14.25"/>
  <cols>
    <col min="2" max="2" width="22.5" bestFit="1" customWidth="1"/>
    <col min="3" max="7" width="6.125" customWidth="1"/>
    <col min="8" max="8" width="6.87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118</v>
      </c>
      <c r="D2" s="78" t="str">
        <f>Evaluation!D2</f>
        <v>Employee</v>
      </c>
      <c r="E2" s="78"/>
      <c r="F2" s="78"/>
      <c r="H2" s="28" t="s">
        <v>120</v>
      </c>
    </row>
    <row r="4" spans="1:15" ht="14.25" customHeight="1">
      <c r="B4" s="77" t="s">
        <v>111</v>
      </c>
      <c r="D4" s="18"/>
      <c r="E4" s="18"/>
      <c r="F4" s="18"/>
      <c r="G4" s="22"/>
      <c r="H4" s="22" t="s">
        <v>109</v>
      </c>
      <c r="I4" s="2">
        <v>1</v>
      </c>
      <c r="J4" s="2">
        <v>2</v>
      </c>
      <c r="K4" s="2">
        <v>3</v>
      </c>
      <c r="L4" s="2">
        <v>22</v>
      </c>
      <c r="M4" s="2">
        <v>33</v>
      </c>
      <c r="N4" s="2">
        <v>123</v>
      </c>
      <c r="O4" s="2">
        <v>124</v>
      </c>
    </row>
    <row r="5" spans="1:15" s="16" customFormat="1">
      <c r="B5" s="77"/>
      <c r="D5" s="19"/>
      <c r="E5" s="19"/>
      <c r="F5" s="19"/>
      <c r="G5" s="23"/>
      <c r="H5" s="23" t="s">
        <v>110</v>
      </c>
      <c r="I5" s="24" t="str">
        <f>IF(I4&lt;10,"QU_00"&amp;I4,IF(I4&lt;100,"QU_0"&amp;I4,"QU_"&amp;I4))</f>
        <v>QU_001</v>
      </c>
      <c r="J5" s="24" t="str">
        <f t="shared" ref="J5:O5" si="0">IF(J4&lt;10,"QU_00"&amp;J4,IF(J4&lt;100,"QU_0"&amp;J4,"QU_"&amp;J4))</f>
        <v>QU_002</v>
      </c>
      <c r="K5" s="24" t="str">
        <f t="shared" si="0"/>
        <v>QU_003</v>
      </c>
      <c r="L5" s="24" t="str">
        <f t="shared" si="0"/>
        <v>QU_022</v>
      </c>
      <c r="M5" s="24" t="str">
        <f t="shared" si="0"/>
        <v>QU_033</v>
      </c>
      <c r="N5" s="24" t="str">
        <f t="shared" si="0"/>
        <v>QU_123</v>
      </c>
      <c r="O5" s="24" t="str">
        <f t="shared" si="0"/>
        <v>QU_124</v>
      </c>
    </row>
    <row r="6" spans="1:15">
      <c r="B6" s="77"/>
    </row>
    <row r="7" spans="1:15">
      <c r="B7" s="77"/>
      <c r="D7" s="18"/>
      <c r="E7" s="18"/>
      <c r="F7" s="36"/>
      <c r="G7" s="36"/>
      <c r="H7" s="22" t="s">
        <v>102</v>
      </c>
      <c r="I7" s="2" t="str">
        <f ca="1">INDIRECT(I5&amp;"!C2")</f>
        <v>Executive</v>
      </c>
      <c r="J7" s="2" t="str">
        <f t="shared" ref="J7:O7" ca="1" si="1">INDIRECT(J5&amp;"!C2")</f>
        <v>Employee</v>
      </c>
      <c r="K7" s="2" t="str">
        <f t="shared" ca="1" si="1"/>
        <v>Employee</v>
      </c>
      <c r="L7" s="2" t="str">
        <f t="shared" ca="1" si="1"/>
        <v>Executive</v>
      </c>
      <c r="M7" s="2" t="str">
        <f t="shared" ca="1" si="1"/>
        <v>IT dept.</v>
      </c>
      <c r="N7" s="2" t="str">
        <f t="shared" ca="1" si="1"/>
        <v>IT dept.</v>
      </c>
      <c r="O7" s="2" t="str">
        <f t="shared" ca="1" si="1"/>
        <v>Employee</v>
      </c>
    </row>
    <row r="8" spans="1:15">
      <c r="B8" s="29"/>
      <c r="D8" s="18"/>
      <c r="E8" s="18"/>
      <c r="F8" s="18"/>
      <c r="G8" s="18"/>
      <c r="H8" s="18"/>
    </row>
    <row r="9" spans="1:15" ht="15">
      <c r="D9" s="30" t="s">
        <v>29</v>
      </c>
      <c r="E9" s="30" t="s">
        <v>112</v>
      </c>
      <c r="F9" s="1" t="s">
        <v>113</v>
      </c>
      <c r="G9" s="30" t="s">
        <v>114</v>
      </c>
      <c r="H9" s="12" t="s">
        <v>30</v>
      </c>
    </row>
    <row r="10" spans="1:15" ht="15">
      <c r="A10">
        <v>4</v>
      </c>
      <c r="B10" s="15" t="str">
        <f>'List data'!B2</f>
        <v>Certification</v>
      </c>
      <c r="C10" s="25">
        <f>'List data'!D2</f>
        <v>9.5238095238095233E-2</v>
      </c>
      <c r="D10" s="26">
        <f ca="1">MIN(I10:Z10)</f>
        <v>2</v>
      </c>
      <c r="E10" s="27">
        <f ca="1">AVERAGE(I10:Z10)-_xlfn.STDEV.P(I10:Z10)</f>
        <v>2</v>
      </c>
      <c r="F10" s="31">
        <f ca="1">AVERAGE(I10:Z10)</f>
        <v>2</v>
      </c>
      <c r="G10" s="27">
        <f ca="1">AVERAGE(I10:Z10)+_xlfn.STDEV.P(I10:Z10)</f>
        <v>2</v>
      </c>
      <c r="H10" s="26">
        <f ca="1">MAX(I10:Z10)</f>
        <v>2</v>
      </c>
      <c r="I10" s="2" t="str">
        <f t="shared" ref="I10:O16" ca="1" si="2">IF(I$7=$D$2,INDIRECT(I$5&amp;"!$E"&amp;$A10),"")</f>
        <v/>
      </c>
      <c r="J10" s="2">
        <f t="shared" ca="1" si="2"/>
        <v>2</v>
      </c>
      <c r="K10" s="2">
        <f t="shared" ca="1" si="2"/>
        <v>2</v>
      </c>
      <c r="L10" s="2" t="str">
        <f t="shared" ca="1" si="2"/>
        <v/>
      </c>
      <c r="M10" s="2" t="str">
        <f t="shared" ca="1" si="2"/>
        <v/>
      </c>
      <c r="N10" s="2" t="str">
        <f t="shared" ca="1" si="2"/>
        <v/>
      </c>
      <c r="O10" s="2">
        <f t="shared" ca="1" si="2"/>
        <v>2</v>
      </c>
    </row>
    <row r="11" spans="1:15" ht="15">
      <c r="A11">
        <v>5</v>
      </c>
      <c r="B11" s="15" t="str">
        <f>'List data'!B3</f>
        <v>Functionality</v>
      </c>
      <c r="C11" s="25">
        <f>'List data'!D3</f>
        <v>0.20238095238095238</v>
      </c>
      <c r="D11" s="26">
        <f t="shared" ref="D11:D16" ca="1" si="3">MIN(I11:Z11)</f>
        <v>3</v>
      </c>
      <c r="E11" s="27">
        <f t="shared" ref="E11:E16" ca="1" si="4">AVERAGE(I11:Z11)-_xlfn.STDEV.P(I11:Z11)</f>
        <v>3</v>
      </c>
      <c r="F11" s="31">
        <f t="shared" ref="F11:F16" ca="1" si="5">AVERAGE(I11:Z11)</f>
        <v>3</v>
      </c>
      <c r="G11" s="27">
        <f t="shared" ref="G11:G16" ca="1" si="6">AVERAGE(I11:Z11)+_xlfn.STDEV.P(I11:Z11)</f>
        <v>3</v>
      </c>
      <c r="H11" s="26">
        <f t="shared" ref="H11:H16" ca="1" si="7">MAX(I11:Z11)</f>
        <v>3</v>
      </c>
      <c r="I11" s="2" t="str">
        <f t="shared" ca="1" si="2"/>
        <v/>
      </c>
      <c r="J11" s="2">
        <f t="shared" ca="1" si="2"/>
        <v>3</v>
      </c>
      <c r="K11" s="2">
        <f t="shared" ca="1" si="2"/>
        <v>3</v>
      </c>
      <c r="L11" s="2" t="str">
        <f t="shared" ca="1" si="2"/>
        <v/>
      </c>
      <c r="M11" s="2" t="str">
        <f t="shared" ca="1" si="2"/>
        <v/>
      </c>
      <c r="N11" s="2" t="str">
        <f t="shared" ca="1" si="2"/>
        <v/>
      </c>
      <c r="O11" s="2">
        <f t="shared" ca="1" si="2"/>
        <v>3</v>
      </c>
    </row>
    <row r="12" spans="1:15" ht="15">
      <c r="A12">
        <v>6</v>
      </c>
      <c r="B12" s="15" t="str">
        <f>'List data'!B4</f>
        <v>Changeability</v>
      </c>
      <c r="C12" s="25">
        <f>'List data'!D4</f>
        <v>0.14285714285714285</v>
      </c>
      <c r="D12" s="26">
        <f t="shared" ca="1" si="3"/>
        <v>3</v>
      </c>
      <c r="E12" s="27">
        <f t="shared" ca="1" si="4"/>
        <v>3</v>
      </c>
      <c r="F12" s="31">
        <f t="shared" ca="1" si="5"/>
        <v>3</v>
      </c>
      <c r="G12" s="27">
        <f t="shared" ca="1" si="6"/>
        <v>3</v>
      </c>
      <c r="H12" s="26">
        <f t="shared" ca="1" si="7"/>
        <v>3</v>
      </c>
      <c r="I12" s="2" t="str">
        <f t="shared" ca="1" si="2"/>
        <v/>
      </c>
      <c r="J12" s="2">
        <f t="shared" ca="1" si="2"/>
        <v>3</v>
      </c>
      <c r="K12" s="2">
        <f t="shared" ca="1" si="2"/>
        <v>3</v>
      </c>
      <c r="L12" s="2" t="str">
        <f t="shared" ca="1" si="2"/>
        <v/>
      </c>
      <c r="M12" s="2" t="str">
        <f t="shared" ca="1" si="2"/>
        <v/>
      </c>
      <c r="N12" s="2" t="str">
        <f t="shared" ca="1" si="2"/>
        <v/>
      </c>
      <c r="O12" s="2">
        <f t="shared" ca="1" si="2"/>
        <v>3</v>
      </c>
    </row>
    <row r="13" spans="1:15" ht="15">
      <c r="A13">
        <v>7</v>
      </c>
      <c r="B13" s="15" t="str">
        <f>'List data'!B5</f>
        <v>Reliability</v>
      </c>
      <c r="C13" s="25">
        <f>'List data'!D5</f>
        <v>0.15476190476190477</v>
      </c>
      <c r="D13" s="26">
        <f t="shared" ca="1" si="3"/>
        <v>2</v>
      </c>
      <c r="E13" s="27">
        <f t="shared" ca="1" si="4"/>
        <v>1.8619288125423017</v>
      </c>
      <c r="F13" s="31">
        <f t="shared" ca="1" si="5"/>
        <v>2.3333333333333335</v>
      </c>
      <c r="G13" s="27">
        <f t="shared" ca="1" si="6"/>
        <v>2.8047378541243653</v>
      </c>
      <c r="H13" s="26">
        <f t="shared" ca="1" si="7"/>
        <v>3</v>
      </c>
      <c r="I13" s="2" t="str">
        <f t="shared" ca="1" si="2"/>
        <v/>
      </c>
      <c r="J13" s="2">
        <f t="shared" ca="1" si="2"/>
        <v>3</v>
      </c>
      <c r="K13" s="2">
        <f t="shared" ca="1" si="2"/>
        <v>2</v>
      </c>
      <c r="L13" s="2" t="str">
        <f t="shared" ca="1" si="2"/>
        <v/>
      </c>
      <c r="M13" s="2" t="str">
        <f t="shared" ca="1" si="2"/>
        <v/>
      </c>
      <c r="N13" s="2" t="str">
        <f t="shared" ca="1" si="2"/>
        <v/>
      </c>
      <c r="O13" s="2">
        <f t="shared" ca="1" si="2"/>
        <v>2</v>
      </c>
    </row>
    <row r="14" spans="1:15" ht="15">
      <c r="A14">
        <v>8</v>
      </c>
      <c r="B14" s="15" t="str">
        <f>'List data'!B6</f>
        <v>Support</v>
      </c>
      <c r="C14" s="25">
        <f>'List data'!D6</f>
        <v>0.10714285714285714</v>
      </c>
      <c r="D14" s="26">
        <f t="shared" ca="1" si="3"/>
        <v>2</v>
      </c>
      <c r="E14" s="27">
        <f t="shared" ca="1" si="4"/>
        <v>2.1952621458756347</v>
      </c>
      <c r="F14" s="31">
        <f t="shared" ca="1" si="5"/>
        <v>2.6666666666666665</v>
      </c>
      <c r="G14" s="27">
        <f t="shared" ca="1" si="6"/>
        <v>3.1380711874576983</v>
      </c>
      <c r="H14" s="26">
        <f t="shared" ca="1" si="7"/>
        <v>3</v>
      </c>
      <c r="I14" s="2" t="str">
        <f t="shared" ca="1" si="2"/>
        <v/>
      </c>
      <c r="J14" s="2">
        <f t="shared" ca="1" si="2"/>
        <v>3</v>
      </c>
      <c r="K14" s="2">
        <f t="shared" ca="1" si="2"/>
        <v>2</v>
      </c>
      <c r="L14" s="2" t="str">
        <f t="shared" ca="1" si="2"/>
        <v/>
      </c>
      <c r="M14" s="2" t="str">
        <f t="shared" ca="1" si="2"/>
        <v/>
      </c>
      <c r="N14" s="2" t="str">
        <f t="shared" ca="1" si="2"/>
        <v/>
      </c>
      <c r="O14" s="2">
        <f t="shared" ca="1" si="2"/>
        <v>3</v>
      </c>
    </row>
    <row r="15" spans="1:15" ht="15">
      <c r="A15">
        <v>9</v>
      </c>
      <c r="B15" s="15" t="str">
        <f>'List data'!B7</f>
        <v>Future-proofness</v>
      </c>
      <c r="C15" s="25">
        <f>'List data'!D7</f>
        <v>0.14285714285714285</v>
      </c>
      <c r="D15" s="26">
        <f t="shared" ca="1" si="3"/>
        <v>1</v>
      </c>
      <c r="E15" s="27">
        <f t="shared" ca="1" si="4"/>
        <v>1</v>
      </c>
      <c r="F15" s="31">
        <f t="shared" ca="1" si="5"/>
        <v>1</v>
      </c>
      <c r="G15" s="27">
        <f t="shared" ca="1" si="6"/>
        <v>1</v>
      </c>
      <c r="H15" s="26">
        <f t="shared" ca="1" si="7"/>
        <v>1</v>
      </c>
      <c r="I15" s="2" t="str">
        <f t="shared" ca="1" si="2"/>
        <v/>
      </c>
      <c r="J15" s="2">
        <f t="shared" ca="1" si="2"/>
        <v>1</v>
      </c>
      <c r="K15" s="2">
        <f t="shared" ca="1" si="2"/>
        <v>1</v>
      </c>
      <c r="L15" s="2" t="str">
        <f t="shared" ca="1" si="2"/>
        <v/>
      </c>
      <c r="M15" s="2" t="str">
        <f t="shared" ca="1" si="2"/>
        <v/>
      </c>
      <c r="N15" s="2" t="str">
        <f t="shared" ca="1" si="2"/>
        <v/>
      </c>
      <c r="O15" s="2">
        <f t="shared" ca="1" si="2"/>
        <v>1</v>
      </c>
    </row>
    <row r="16" spans="1:15" ht="15">
      <c r="A16">
        <v>10</v>
      </c>
      <c r="B16" s="15" t="str">
        <f>'List data'!B8</f>
        <v>Implementation effort</v>
      </c>
      <c r="C16" s="25">
        <f>'List data'!D8</f>
        <v>0.15476190476190477</v>
      </c>
      <c r="D16" s="26">
        <f t="shared" ca="1" si="3"/>
        <v>2</v>
      </c>
      <c r="E16" s="27">
        <f t="shared" ca="1" si="4"/>
        <v>2</v>
      </c>
      <c r="F16" s="31">
        <f t="shared" ca="1" si="5"/>
        <v>2</v>
      </c>
      <c r="G16" s="27">
        <f t="shared" ca="1" si="6"/>
        <v>2</v>
      </c>
      <c r="H16" s="26">
        <f t="shared" ca="1" si="7"/>
        <v>2</v>
      </c>
      <c r="I16" s="2" t="str">
        <f t="shared" ca="1" si="2"/>
        <v/>
      </c>
      <c r="J16" s="2">
        <f t="shared" ca="1" si="2"/>
        <v>2</v>
      </c>
      <c r="K16" s="2">
        <f t="shared" ca="1" si="2"/>
        <v>2</v>
      </c>
      <c r="L16" s="2" t="str">
        <f t="shared" ca="1" si="2"/>
        <v/>
      </c>
      <c r="M16" s="2" t="str">
        <f t="shared" ca="1" si="2"/>
        <v/>
      </c>
      <c r="N16" s="2" t="str">
        <f t="shared" ca="1" si="2"/>
        <v/>
      </c>
      <c r="O16" s="2">
        <f t="shared" ca="1" si="2"/>
        <v>2</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2">
    <mergeCell ref="D2:F2"/>
    <mergeCell ref="B4:B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32"/>
  <sheetViews>
    <sheetView workbookViewId="0">
      <selection activeCell="D2" sqref="D2:F2"/>
    </sheetView>
  </sheetViews>
  <sheetFormatPr baseColWidth="10" defaultRowHeight="14.25"/>
  <cols>
    <col min="2" max="2" width="22.5" bestFit="1" customWidth="1"/>
    <col min="3" max="3" width="6.125" customWidth="1"/>
    <col min="4" max="9" width="4.625" customWidth="1"/>
    <col min="10" max="16" width="4.625" style="17" customWidth="1"/>
    <col min="17" max="32" width="4.625" customWidth="1"/>
  </cols>
  <sheetData>
    <row r="2" spans="1:32">
      <c r="C2" s="18" t="s">
        <v>119</v>
      </c>
      <c r="D2" s="76" t="s">
        <v>6</v>
      </c>
      <c r="E2" s="76"/>
      <c r="F2" s="76"/>
      <c r="H2" s="28" t="s">
        <v>34</v>
      </c>
      <c r="I2" s="28"/>
    </row>
    <row r="4" spans="1:32" ht="14.25" customHeight="1">
      <c r="B4" s="77" t="s">
        <v>35</v>
      </c>
      <c r="D4" s="18"/>
      <c r="E4" s="36"/>
      <c r="F4" s="36"/>
      <c r="G4" s="36"/>
      <c r="H4" s="36"/>
      <c r="I4" s="36"/>
      <c r="J4" s="37"/>
      <c r="K4" s="37"/>
      <c r="L4" s="37"/>
      <c r="M4" s="37"/>
      <c r="N4" s="37"/>
      <c r="O4" s="37"/>
      <c r="P4" s="37"/>
    </row>
    <row r="5" spans="1:32" s="16" customFormat="1">
      <c r="B5" s="77"/>
      <c r="D5" s="19"/>
      <c r="E5" s="38"/>
      <c r="F5" s="38"/>
      <c r="G5" s="38"/>
      <c r="H5" s="38"/>
      <c r="I5" s="38"/>
      <c r="J5" s="39"/>
      <c r="K5" s="39"/>
      <c r="L5" s="39"/>
      <c r="M5" s="39"/>
      <c r="N5" s="39"/>
      <c r="O5" s="39"/>
      <c r="P5" s="39"/>
    </row>
    <row r="6" spans="1:32">
      <c r="B6" s="77"/>
      <c r="E6" s="40"/>
      <c r="F6" s="40"/>
      <c r="G6" s="40"/>
      <c r="H6" s="40"/>
      <c r="I6" s="40"/>
      <c r="J6" s="37"/>
      <c r="K6" s="37"/>
      <c r="L6" s="37"/>
      <c r="M6" s="37"/>
      <c r="N6" s="37"/>
      <c r="O6" s="37"/>
      <c r="P6" s="37"/>
    </row>
    <row r="7" spans="1:32">
      <c r="B7" s="77"/>
      <c r="D7" s="18"/>
      <c r="E7" s="36"/>
      <c r="F7" s="36"/>
      <c r="G7" s="36"/>
      <c r="H7" s="36"/>
      <c r="I7" s="36"/>
      <c r="J7" s="37"/>
      <c r="K7" s="37"/>
      <c r="L7" s="37"/>
      <c r="M7" s="37"/>
      <c r="N7" s="37"/>
      <c r="O7" s="37"/>
      <c r="P7" s="37"/>
    </row>
    <row r="8" spans="1:32">
      <c r="B8" s="29"/>
      <c r="D8" s="75" t="str">
        <f>Listendaten!F2</f>
        <v>Produkt 1</v>
      </c>
      <c r="E8" s="75"/>
      <c r="F8" s="75"/>
      <c r="G8" s="75"/>
      <c r="H8" s="75"/>
      <c r="I8" s="42"/>
      <c r="J8" s="75" t="str">
        <f>Listendaten!F3</f>
        <v>Produkt 2</v>
      </c>
      <c r="K8" s="75"/>
      <c r="L8" s="75"/>
      <c r="M8" s="75"/>
      <c r="N8" s="75"/>
      <c r="O8" s="42"/>
      <c r="P8" s="75" t="str">
        <f>Listendaten!F4</f>
        <v>Produkt 3</v>
      </c>
      <c r="Q8" s="75"/>
      <c r="R8" s="75"/>
      <c r="S8" s="75"/>
      <c r="T8" s="75"/>
      <c r="U8" s="42"/>
      <c r="V8" s="75" t="str">
        <f>Listendaten!F5</f>
        <v>Produkt 4</v>
      </c>
      <c r="W8" s="75"/>
      <c r="X8" s="75"/>
      <c r="Y8" s="75"/>
      <c r="Z8" s="75"/>
      <c r="AA8" s="42"/>
      <c r="AB8" s="75" t="str">
        <f>Listendaten!F6</f>
        <v>Produkt 5</v>
      </c>
      <c r="AC8" s="75"/>
      <c r="AD8" s="75"/>
      <c r="AE8" s="75"/>
      <c r="AF8" s="75"/>
    </row>
    <row r="9" spans="1:32" ht="15">
      <c r="D9" s="30" t="s">
        <v>29</v>
      </c>
      <c r="E9" s="30" t="s">
        <v>31</v>
      </c>
      <c r="F9" s="1" t="s">
        <v>32</v>
      </c>
      <c r="G9" s="44" t="s">
        <v>33</v>
      </c>
      <c r="H9" s="12" t="s">
        <v>30</v>
      </c>
      <c r="I9" s="42"/>
      <c r="J9" s="30" t="s">
        <v>29</v>
      </c>
      <c r="K9" s="30" t="s">
        <v>31</v>
      </c>
      <c r="L9" s="1" t="s">
        <v>32</v>
      </c>
      <c r="M9" s="30" t="s">
        <v>33</v>
      </c>
      <c r="N9" s="12" t="s">
        <v>30</v>
      </c>
      <c r="O9" s="42"/>
      <c r="P9" s="30" t="s">
        <v>29</v>
      </c>
      <c r="Q9" s="30" t="s">
        <v>31</v>
      </c>
      <c r="R9" s="1" t="s">
        <v>32</v>
      </c>
      <c r="S9" s="30" t="s">
        <v>33</v>
      </c>
      <c r="T9" s="12" t="s">
        <v>30</v>
      </c>
      <c r="U9" s="42"/>
      <c r="V9" s="30" t="s">
        <v>29</v>
      </c>
      <c r="W9" s="30" t="s">
        <v>31</v>
      </c>
      <c r="X9" s="1" t="s">
        <v>32</v>
      </c>
      <c r="Y9" s="30" t="s">
        <v>33</v>
      </c>
      <c r="Z9" s="12" t="s">
        <v>30</v>
      </c>
      <c r="AA9" s="42"/>
      <c r="AB9" s="30" t="s">
        <v>29</v>
      </c>
      <c r="AC9" s="30" t="s">
        <v>31</v>
      </c>
      <c r="AD9" s="1" t="s">
        <v>32</v>
      </c>
      <c r="AE9" s="30" t="s">
        <v>33</v>
      </c>
      <c r="AF9" s="12" t="s">
        <v>30</v>
      </c>
    </row>
    <row r="10" spans="1:32" ht="15">
      <c r="A10">
        <v>4</v>
      </c>
      <c r="B10" s="15" t="str">
        <f>Listendaten!B2</f>
        <v>Zertifizierung</v>
      </c>
      <c r="C10" s="25">
        <f>Listendaten!D2</f>
        <v>9.5238095238095233E-2</v>
      </c>
      <c r="D10" s="26">
        <f ca="1">'Produkt 1'!D10</f>
        <v>2</v>
      </c>
      <c r="E10" s="26">
        <f ca="1">'Produkt 1'!E10</f>
        <v>2</v>
      </c>
      <c r="F10" s="31">
        <f ca="1">'Produkt 1'!F10</f>
        <v>2</v>
      </c>
      <c r="G10" s="41">
        <f ca="1">'Produkt 1'!G10</f>
        <v>2</v>
      </c>
      <c r="H10" s="26">
        <f ca="1">'Produkt 1'!H10</f>
        <v>2</v>
      </c>
      <c r="I10" s="43"/>
      <c r="J10" s="26">
        <f ca="1">'Produkt 2'!D10</f>
        <v>2</v>
      </c>
      <c r="K10" s="26">
        <f ca="1">'Produkt 2'!E10</f>
        <v>1.8619288125423017</v>
      </c>
      <c r="L10" s="31">
        <f ca="1">'Produkt 2'!F10</f>
        <v>2.3333333333333335</v>
      </c>
      <c r="M10" s="26">
        <f ca="1">'Produkt 2'!G10</f>
        <v>2.8047378541243653</v>
      </c>
      <c r="N10" s="26">
        <f ca="1">'Produkt 2'!H10</f>
        <v>3</v>
      </c>
      <c r="O10" s="43"/>
      <c r="P10" s="26">
        <f ca="1">'Produkt 3'!D10</f>
        <v>2</v>
      </c>
      <c r="Q10" s="26">
        <f ca="1">'Produkt 3'!E10</f>
        <v>1.7238576250846032</v>
      </c>
      <c r="R10" s="31">
        <f ca="1">'Produkt 3'!F10</f>
        <v>2.6666666666666665</v>
      </c>
      <c r="S10" s="26">
        <f ca="1">'Produkt 3'!G10</f>
        <v>3.6094757082487297</v>
      </c>
      <c r="T10" s="26">
        <f ca="1">'Produkt 3'!H10</f>
        <v>4</v>
      </c>
      <c r="U10" s="43"/>
      <c r="V10" s="26">
        <f ca="1">'Produkt 4'!D10</f>
        <v>2</v>
      </c>
      <c r="W10" s="26">
        <f ca="1">'Produkt 4'!E10</f>
        <v>1.8619288125423017</v>
      </c>
      <c r="X10" s="31">
        <f ca="1">'Produkt 4'!F10</f>
        <v>2.3333333333333335</v>
      </c>
      <c r="Y10" s="26">
        <f ca="1">'Produkt 4'!G10</f>
        <v>2.8047378541243653</v>
      </c>
      <c r="Z10" s="26">
        <f ca="1">'Produkt 4'!H10</f>
        <v>3</v>
      </c>
      <c r="AA10" s="43"/>
      <c r="AB10" s="26">
        <f ca="1">'Produkt 5'!D10</f>
        <v>3</v>
      </c>
      <c r="AC10" s="26">
        <f ca="1">'Produkt 5'!E10</f>
        <v>2.8619288125423017</v>
      </c>
      <c r="AD10" s="31">
        <f ca="1">'Produkt 5'!F10</f>
        <v>3.3333333333333335</v>
      </c>
      <c r="AE10" s="26">
        <f ca="1">'Produkt 5'!G10</f>
        <v>3.8047378541243653</v>
      </c>
      <c r="AF10" s="26">
        <f ca="1">'Produkt 5'!H10</f>
        <v>4</v>
      </c>
    </row>
    <row r="11" spans="1:32" ht="15">
      <c r="A11">
        <v>5</v>
      </c>
      <c r="B11" s="15" t="str">
        <f>Listendaten!B3</f>
        <v>Funktionsumfang</v>
      </c>
      <c r="C11" s="25">
        <f>Listendaten!D3</f>
        <v>0.20238095238095238</v>
      </c>
      <c r="D11" s="26">
        <f ca="1">'Produkt 1'!D11</f>
        <v>3</v>
      </c>
      <c r="E11" s="26">
        <f ca="1">'Produkt 1'!E11</f>
        <v>3</v>
      </c>
      <c r="F11" s="31">
        <f ca="1">'Produkt 1'!F11</f>
        <v>3</v>
      </c>
      <c r="G11" s="41">
        <f ca="1">'Produkt 1'!G11</f>
        <v>3</v>
      </c>
      <c r="H11" s="26">
        <f ca="1">'Produkt 1'!H11</f>
        <v>3</v>
      </c>
      <c r="I11" s="43"/>
      <c r="J11" s="26">
        <f ca="1">'Produkt 2'!D11</f>
        <v>2</v>
      </c>
      <c r="K11" s="26">
        <f ca="1">'Produkt 2'!E11</f>
        <v>1.8619288125423017</v>
      </c>
      <c r="L11" s="31">
        <f ca="1">'Produkt 2'!F11</f>
        <v>2.3333333333333335</v>
      </c>
      <c r="M11" s="26">
        <f ca="1">'Produkt 2'!G11</f>
        <v>2.8047378541243653</v>
      </c>
      <c r="N11" s="26">
        <f ca="1">'Produkt 2'!H11</f>
        <v>3</v>
      </c>
      <c r="O11" s="43"/>
      <c r="P11" s="26">
        <f ca="1">'Produkt 3'!D11</f>
        <v>2</v>
      </c>
      <c r="Q11" s="26">
        <f ca="1">'Produkt 3'!E11</f>
        <v>1.7238576250846032</v>
      </c>
      <c r="R11" s="31">
        <f ca="1">'Produkt 3'!F11</f>
        <v>2.6666666666666665</v>
      </c>
      <c r="S11" s="26">
        <f ca="1">'Produkt 3'!G11</f>
        <v>3.6094757082487297</v>
      </c>
      <c r="T11" s="26">
        <f ca="1">'Produkt 3'!H11</f>
        <v>4</v>
      </c>
      <c r="U11" s="43"/>
      <c r="V11" s="26">
        <f ca="1">'Produkt 4'!D11</f>
        <v>2</v>
      </c>
      <c r="W11" s="26">
        <f ca="1">'Produkt 4'!E11</f>
        <v>1.7238576250846032</v>
      </c>
      <c r="X11" s="31">
        <f ca="1">'Produkt 4'!F11</f>
        <v>2.6666666666666665</v>
      </c>
      <c r="Y11" s="26">
        <f ca="1">'Produkt 4'!G11</f>
        <v>3.6094757082487297</v>
      </c>
      <c r="Z11" s="26">
        <f ca="1">'Produkt 4'!H11</f>
        <v>4</v>
      </c>
      <c r="AA11" s="43"/>
      <c r="AB11" s="26">
        <f ca="1">'Produkt 5'!D11</f>
        <v>3</v>
      </c>
      <c r="AC11" s="26">
        <f ca="1">'Produkt 5'!E11</f>
        <v>3.1952621458756347</v>
      </c>
      <c r="AD11" s="31">
        <f ca="1">'Produkt 5'!F11</f>
        <v>3.6666666666666665</v>
      </c>
      <c r="AE11" s="26">
        <f ca="1">'Produkt 5'!G11</f>
        <v>4.1380711874576983</v>
      </c>
      <c r="AF11" s="26">
        <f ca="1">'Produkt 5'!H11</f>
        <v>4</v>
      </c>
    </row>
    <row r="12" spans="1:32" ht="15">
      <c r="A12">
        <v>6</v>
      </c>
      <c r="B12" s="15" t="str">
        <f>Listendaten!B4</f>
        <v>Änderbarkeit</v>
      </c>
      <c r="C12" s="25">
        <f>Listendaten!D4</f>
        <v>0.14285714285714285</v>
      </c>
      <c r="D12" s="26">
        <f ca="1">'Produkt 1'!D12</f>
        <v>3</v>
      </c>
      <c r="E12" s="26">
        <f ca="1">'Produkt 1'!E12</f>
        <v>3</v>
      </c>
      <c r="F12" s="31">
        <f ca="1">'Produkt 1'!F12</f>
        <v>3</v>
      </c>
      <c r="G12" s="41">
        <f ca="1">'Produkt 1'!G12</f>
        <v>3</v>
      </c>
      <c r="H12" s="26">
        <f ca="1">'Produkt 1'!H12</f>
        <v>3</v>
      </c>
      <c r="I12" s="43"/>
      <c r="J12" s="26">
        <f ca="1">'Produkt 2'!D12</f>
        <v>3</v>
      </c>
      <c r="K12" s="26">
        <f ca="1">'Produkt 2'!E12</f>
        <v>3</v>
      </c>
      <c r="L12" s="31">
        <f ca="1">'Produkt 2'!F12</f>
        <v>3</v>
      </c>
      <c r="M12" s="26">
        <f ca="1">'Produkt 2'!G12</f>
        <v>3</v>
      </c>
      <c r="N12" s="26">
        <f ca="1">'Produkt 2'!H12</f>
        <v>3</v>
      </c>
      <c r="O12" s="43"/>
      <c r="P12" s="26">
        <f ca="1">'Produkt 3'!D12</f>
        <v>2</v>
      </c>
      <c r="Q12" s="26">
        <f ca="1">'Produkt 3'!E12</f>
        <v>1.7238576250846032</v>
      </c>
      <c r="R12" s="31">
        <f ca="1">'Produkt 3'!F12</f>
        <v>2.6666666666666665</v>
      </c>
      <c r="S12" s="26">
        <f ca="1">'Produkt 3'!G12</f>
        <v>3.6094757082487297</v>
      </c>
      <c r="T12" s="26">
        <f ca="1">'Produkt 3'!H12</f>
        <v>4</v>
      </c>
      <c r="U12" s="43"/>
      <c r="V12" s="26">
        <f ca="1">'Produkt 4'!D12</f>
        <v>1</v>
      </c>
      <c r="W12" s="26">
        <f ca="1">'Produkt 4'!E12</f>
        <v>0.86192881254230158</v>
      </c>
      <c r="X12" s="31">
        <f ca="1">'Produkt 4'!F12</f>
        <v>1.3333333333333333</v>
      </c>
      <c r="Y12" s="26">
        <f ca="1">'Produkt 4'!G12</f>
        <v>1.8047378541243648</v>
      </c>
      <c r="Z12" s="26">
        <f ca="1">'Produkt 4'!H12</f>
        <v>2</v>
      </c>
      <c r="AA12" s="43"/>
      <c r="AB12" s="26">
        <f ca="1">'Produkt 5'!D12</f>
        <v>3</v>
      </c>
      <c r="AC12" s="26">
        <f ca="1">'Produkt 5'!E12</f>
        <v>3</v>
      </c>
      <c r="AD12" s="31">
        <f ca="1">'Produkt 5'!F12</f>
        <v>3</v>
      </c>
      <c r="AE12" s="26">
        <f ca="1">'Produkt 5'!G12</f>
        <v>3</v>
      </c>
      <c r="AF12" s="26">
        <f ca="1">'Produkt 5'!H12</f>
        <v>3</v>
      </c>
    </row>
    <row r="13" spans="1:32" ht="15">
      <c r="A13">
        <v>7</v>
      </c>
      <c r="B13" s="15" t="str">
        <f>Listendaten!B5</f>
        <v>Zuverlässigkeit</v>
      </c>
      <c r="C13" s="25">
        <f>Listendaten!D5</f>
        <v>0.15476190476190477</v>
      </c>
      <c r="D13" s="26">
        <f ca="1">'Produkt 1'!D13</f>
        <v>2</v>
      </c>
      <c r="E13" s="26">
        <f ca="1">'Produkt 1'!E13</f>
        <v>1.8619288125423017</v>
      </c>
      <c r="F13" s="31">
        <f ca="1">'Produkt 1'!F13</f>
        <v>2.3333333333333335</v>
      </c>
      <c r="G13" s="41">
        <f ca="1">'Produkt 1'!G13</f>
        <v>2.8047378541243653</v>
      </c>
      <c r="H13" s="26">
        <f ca="1">'Produkt 1'!H13</f>
        <v>3</v>
      </c>
      <c r="I13" s="43"/>
      <c r="J13" s="26">
        <f ca="1">'Produkt 2'!D13</f>
        <v>2</v>
      </c>
      <c r="K13" s="26">
        <f ca="1">'Produkt 2'!E13</f>
        <v>1.8619288125423017</v>
      </c>
      <c r="L13" s="31">
        <f ca="1">'Produkt 2'!F13</f>
        <v>2.3333333333333335</v>
      </c>
      <c r="M13" s="26">
        <f ca="1">'Produkt 2'!G13</f>
        <v>2.8047378541243653</v>
      </c>
      <c r="N13" s="26">
        <f ca="1">'Produkt 2'!H13</f>
        <v>3</v>
      </c>
      <c r="O13" s="43"/>
      <c r="P13" s="26">
        <f ca="1">'Produkt 3'!D13</f>
        <v>2</v>
      </c>
      <c r="Q13" s="26">
        <f ca="1">'Produkt 3'!E13</f>
        <v>2.1835034190722737</v>
      </c>
      <c r="R13" s="31">
        <f ca="1">'Produkt 3'!F13</f>
        <v>3</v>
      </c>
      <c r="S13" s="26">
        <f ca="1">'Produkt 3'!G13</f>
        <v>3.8164965809277263</v>
      </c>
      <c r="T13" s="26">
        <f ca="1">'Produkt 3'!H13</f>
        <v>4</v>
      </c>
      <c r="U13" s="43"/>
      <c r="V13" s="26">
        <f ca="1">'Produkt 4'!D13</f>
        <v>1</v>
      </c>
      <c r="W13" s="26">
        <f ca="1">'Produkt 4'!E13</f>
        <v>1.183503419072274</v>
      </c>
      <c r="X13" s="31">
        <f ca="1">'Produkt 4'!F13</f>
        <v>2</v>
      </c>
      <c r="Y13" s="26">
        <f ca="1">'Produkt 4'!G13</f>
        <v>2.8164965809277263</v>
      </c>
      <c r="Z13" s="26">
        <f ca="1">'Produkt 4'!H13</f>
        <v>3</v>
      </c>
      <c r="AA13" s="43"/>
      <c r="AB13" s="26">
        <f ca="1">'Produkt 5'!D13</f>
        <v>3</v>
      </c>
      <c r="AC13" s="26">
        <f ca="1">'Produkt 5'!E13</f>
        <v>2.8619288125423017</v>
      </c>
      <c r="AD13" s="31">
        <f ca="1">'Produkt 5'!F13</f>
        <v>3.3333333333333335</v>
      </c>
      <c r="AE13" s="26">
        <f ca="1">'Produkt 5'!G13</f>
        <v>3.8047378541243653</v>
      </c>
      <c r="AF13" s="26">
        <f ca="1">'Produkt 5'!H13</f>
        <v>4</v>
      </c>
    </row>
    <row r="14" spans="1:32" ht="15">
      <c r="A14">
        <v>8</v>
      </c>
      <c r="B14" s="15" t="str">
        <f>Listendaten!B6</f>
        <v>Support</v>
      </c>
      <c r="C14" s="25">
        <f>Listendaten!D6</f>
        <v>0.10714285714285714</v>
      </c>
      <c r="D14" s="26">
        <f ca="1">'Produkt 1'!D14</f>
        <v>2</v>
      </c>
      <c r="E14" s="26">
        <f ca="1">'Produkt 1'!E14</f>
        <v>2.1952621458756347</v>
      </c>
      <c r="F14" s="31">
        <f ca="1">'Produkt 1'!F14</f>
        <v>2.6666666666666665</v>
      </c>
      <c r="G14" s="41">
        <f ca="1">'Produkt 1'!G14</f>
        <v>3.1380711874576983</v>
      </c>
      <c r="H14" s="26">
        <f ca="1">'Produkt 1'!H14</f>
        <v>3</v>
      </c>
      <c r="I14" s="43"/>
      <c r="J14" s="26">
        <f ca="1">'Produkt 2'!D14</f>
        <v>2</v>
      </c>
      <c r="K14" s="26">
        <f ca="1">'Produkt 2'!E14</f>
        <v>2.1952621458756347</v>
      </c>
      <c r="L14" s="31">
        <f ca="1">'Produkt 2'!F14</f>
        <v>2.6666666666666665</v>
      </c>
      <c r="M14" s="26">
        <f ca="1">'Produkt 2'!G14</f>
        <v>3.1380711874576983</v>
      </c>
      <c r="N14" s="26">
        <f ca="1">'Produkt 2'!H14</f>
        <v>3</v>
      </c>
      <c r="O14" s="43"/>
      <c r="P14" s="26">
        <f ca="1">'Produkt 3'!D14</f>
        <v>2</v>
      </c>
      <c r="Q14" s="26">
        <f ca="1">'Produkt 3'!E14</f>
        <v>1.7238576250846032</v>
      </c>
      <c r="R14" s="31">
        <f ca="1">'Produkt 3'!F14</f>
        <v>2.6666666666666665</v>
      </c>
      <c r="S14" s="26">
        <f ca="1">'Produkt 3'!G14</f>
        <v>3.6094757082487297</v>
      </c>
      <c r="T14" s="26">
        <f ca="1">'Produkt 3'!H14</f>
        <v>4</v>
      </c>
      <c r="U14" s="43"/>
      <c r="V14" s="26">
        <f ca="1">'Produkt 4'!D14</f>
        <v>1</v>
      </c>
      <c r="W14" s="26">
        <f ca="1">'Produkt 4'!E14</f>
        <v>0.86192881254230158</v>
      </c>
      <c r="X14" s="31">
        <f ca="1">'Produkt 4'!F14</f>
        <v>1.3333333333333333</v>
      </c>
      <c r="Y14" s="26">
        <f ca="1">'Produkt 4'!G14</f>
        <v>1.8047378541243648</v>
      </c>
      <c r="Z14" s="26">
        <f ca="1">'Produkt 4'!H14</f>
        <v>2</v>
      </c>
      <c r="AA14" s="43"/>
      <c r="AB14" s="26">
        <f ca="1">'Produkt 5'!D14</f>
        <v>4</v>
      </c>
      <c r="AC14" s="26">
        <f ca="1">'Produkt 5'!E14</f>
        <v>4</v>
      </c>
      <c r="AD14" s="31">
        <f ca="1">'Produkt 5'!F14</f>
        <v>4</v>
      </c>
      <c r="AE14" s="26">
        <f ca="1">'Produkt 5'!G14</f>
        <v>4</v>
      </c>
      <c r="AF14" s="26">
        <f ca="1">'Produkt 5'!H14</f>
        <v>4</v>
      </c>
    </row>
    <row r="15" spans="1:32" ht="15">
      <c r="A15">
        <v>9</v>
      </c>
      <c r="B15" s="15" t="str">
        <f>Listendaten!B7</f>
        <v>Zukunftssicherheit</v>
      </c>
      <c r="C15" s="25">
        <f>Listendaten!D7</f>
        <v>0.14285714285714285</v>
      </c>
      <c r="D15" s="26">
        <f ca="1">'Produkt 1'!D15</f>
        <v>1</v>
      </c>
      <c r="E15" s="26">
        <f ca="1">'Produkt 1'!E15</f>
        <v>1</v>
      </c>
      <c r="F15" s="31">
        <f ca="1">'Produkt 1'!F15</f>
        <v>1</v>
      </c>
      <c r="G15" s="41">
        <f ca="1">'Produkt 1'!G15</f>
        <v>1</v>
      </c>
      <c r="H15" s="26">
        <f ca="1">'Produkt 1'!H15</f>
        <v>1</v>
      </c>
      <c r="I15" s="43"/>
      <c r="J15" s="26">
        <f ca="1">'Produkt 2'!D15</f>
        <v>2</v>
      </c>
      <c r="K15" s="26">
        <f ca="1">'Produkt 2'!E15</f>
        <v>1.8619288125423017</v>
      </c>
      <c r="L15" s="31">
        <f ca="1">'Produkt 2'!F15</f>
        <v>2.3333333333333335</v>
      </c>
      <c r="M15" s="26">
        <f ca="1">'Produkt 2'!G15</f>
        <v>2.8047378541243653</v>
      </c>
      <c r="N15" s="26">
        <f ca="1">'Produkt 2'!H15</f>
        <v>3</v>
      </c>
      <c r="O15" s="43"/>
      <c r="P15" s="26">
        <f ca="1">'Produkt 3'!D15</f>
        <v>2</v>
      </c>
      <c r="Q15" s="26">
        <f ca="1">'Produkt 3'!E15</f>
        <v>2.1952621458756347</v>
      </c>
      <c r="R15" s="31">
        <f ca="1">'Produkt 3'!F15</f>
        <v>2.6666666666666665</v>
      </c>
      <c r="S15" s="26">
        <f ca="1">'Produkt 3'!G15</f>
        <v>3.1380711874576983</v>
      </c>
      <c r="T15" s="26">
        <f ca="1">'Produkt 3'!H15</f>
        <v>3</v>
      </c>
      <c r="U15" s="43"/>
      <c r="V15" s="26">
        <f ca="1">'Produkt 4'!D15</f>
        <v>2</v>
      </c>
      <c r="W15" s="26">
        <f ca="1">'Produkt 4'!E15</f>
        <v>2</v>
      </c>
      <c r="X15" s="31">
        <f ca="1">'Produkt 4'!F15</f>
        <v>2</v>
      </c>
      <c r="Y15" s="26">
        <f ca="1">'Produkt 4'!G15</f>
        <v>2</v>
      </c>
      <c r="Z15" s="26">
        <f ca="1">'Produkt 4'!H15</f>
        <v>2</v>
      </c>
      <c r="AA15" s="43"/>
      <c r="AB15" s="26">
        <f ca="1">'Produkt 5'!D15</f>
        <v>3</v>
      </c>
      <c r="AC15" s="26">
        <f ca="1">'Produkt 5'!E15</f>
        <v>3.1952621458756347</v>
      </c>
      <c r="AD15" s="31">
        <f ca="1">'Produkt 5'!F15</f>
        <v>3.6666666666666665</v>
      </c>
      <c r="AE15" s="26">
        <f ca="1">'Produkt 5'!G15</f>
        <v>4.1380711874576983</v>
      </c>
      <c r="AF15" s="26">
        <f ca="1">'Produkt 5'!H15</f>
        <v>4</v>
      </c>
    </row>
    <row r="16" spans="1:32" ht="15">
      <c r="A16">
        <v>10</v>
      </c>
      <c r="B16" s="15" t="str">
        <f>Listendaten!B8</f>
        <v>Implementierungsaufwand</v>
      </c>
      <c r="C16" s="25">
        <f>Listendaten!D8</f>
        <v>0.15476190476190477</v>
      </c>
      <c r="D16" s="26">
        <f ca="1">'Produkt 1'!D16</f>
        <v>2</v>
      </c>
      <c r="E16" s="26">
        <f ca="1">'Produkt 1'!E16</f>
        <v>2</v>
      </c>
      <c r="F16" s="31">
        <f ca="1">'Produkt 1'!F16</f>
        <v>2</v>
      </c>
      <c r="G16" s="41">
        <f ca="1">'Produkt 1'!G16</f>
        <v>2</v>
      </c>
      <c r="H16" s="26">
        <f ca="1">'Produkt 1'!H16</f>
        <v>2</v>
      </c>
      <c r="I16" s="43"/>
      <c r="J16" s="26">
        <f ca="1">'Produkt 2'!D16</f>
        <v>2</v>
      </c>
      <c r="K16" s="26">
        <f ca="1">'Produkt 2'!E16</f>
        <v>1.8619288125423017</v>
      </c>
      <c r="L16" s="31">
        <f ca="1">'Produkt 2'!F16</f>
        <v>2.3333333333333335</v>
      </c>
      <c r="M16" s="26">
        <f ca="1">'Produkt 2'!G16</f>
        <v>2.8047378541243653</v>
      </c>
      <c r="N16" s="26">
        <f ca="1">'Produkt 2'!H16</f>
        <v>3</v>
      </c>
      <c r="O16" s="43"/>
      <c r="P16" s="26">
        <f ca="1">'Produkt 3'!D16</f>
        <v>2</v>
      </c>
      <c r="Q16" s="26">
        <f ca="1">'Produkt 3'!E16</f>
        <v>2.1835034190722737</v>
      </c>
      <c r="R16" s="31">
        <f ca="1">'Produkt 3'!F16</f>
        <v>3</v>
      </c>
      <c r="S16" s="26">
        <f ca="1">'Produkt 3'!G16</f>
        <v>3.8164965809277263</v>
      </c>
      <c r="T16" s="26">
        <f ca="1">'Produkt 3'!H16</f>
        <v>4</v>
      </c>
      <c r="U16" s="43"/>
      <c r="V16" s="26">
        <f ca="1">'Produkt 4'!D16</f>
        <v>1</v>
      </c>
      <c r="W16" s="26">
        <f ca="1">'Produkt 4'!E16</f>
        <v>0.72385762508460338</v>
      </c>
      <c r="X16" s="31">
        <f ca="1">'Produkt 4'!F16</f>
        <v>1.6666666666666667</v>
      </c>
      <c r="Y16" s="26">
        <f ca="1">'Produkt 4'!G16</f>
        <v>2.6094757082487301</v>
      </c>
      <c r="Z16" s="26">
        <f ca="1">'Produkt 4'!H16</f>
        <v>3</v>
      </c>
      <c r="AA16" s="43"/>
      <c r="AB16" s="26">
        <f ca="1">'Produkt 5'!D16</f>
        <v>3</v>
      </c>
      <c r="AC16" s="26">
        <f ca="1">'Produkt 5'!E16</f>
        <v>3.1952621458756347</v>
      </c>
      <c r="AD16" s="31">
        <f ca="1">'Produkt 5'!F16</f>
        <v>3.6666666666666665</v>
      </c>
      <c r="AE16" s="26">
        <f ca="1">'Produkt 5'!G16</f>
        <v>4.1380711874576983</v>
      </c>
      <c r="AF16" s="26">
        <f ca="1">'Produkt 5'!H16</f>
        <v>4</v>
      </c>
    </row>
    <row r="17" spans="2:32">
      <c r="D17" s="20"/>
      <c r="E17" s="20"/>
      <c r="F17" s="20"/>
      <c r="G17" s="20"/>
      <c r="H17" s="20"/>
      <c r="I17" s="20"/>
    </row>
    <row r="18" spans="2:32">
      <c r="B18" s="3" t="s">
        <v>41</v>
      </c>
      <c r="D18" s="46">
        <f ca="1">MIN(D10:D16)</f>
        <v>1</v>
      </c>
      <c r="E18" s="47">
        <f ca="1">AVERAGE(E10:E16)</f>
        <v>2.1510272797739911</v>
      </c>
      <c r="F18" s="45">
        <f ca="1">SUMPRODUCT($C$10:$C$16,F10:F16)</f>
        <v>2.3253968253968251</v>
      </c>
      <c r="G18" s="47">
        <f ca="1">AVERAGE(G10:G16)</f>
        <v>2.4204012916545805</v>
      </c>
      <c r="H18" s="46">
        <f ca="1">MAX(H10:H16)</f>
        <v>3</v>
      </c>
      <c r="I18" s="47"/>
      <c r="J18" s="46">
        <f ca="1">MIN(J10:J16)</f>
        <v>2</v>
      </c>
      <c r="K18" s="47">
        <f ca="1">AVERAGE(K10:K16)</f>
        <v>2.0721294583695919</v>
      </c>
      <c r="L18" s="45">
        <f t="shared" ref="L18:AD18" ca="1" si="0">SUMPRODUCT($C$10:$C$16,L10:L16)</f>
        <v>2.4642857142857144</v>
      </c>
      <c r="M18" s="47">
        <f ca="1">AVERAGE(M10:M16)</f>
        <v>2.8802514940113606</v>
      </c>
      <c r="N18" s="46">
        <f ca="1">MAX(N10:N16)</f>
        <v>3</v>
      </c>
      <c r="O18" s="47"/>
      <c r="P18" s="46">
        <f ca="1">MIN(P10:P16)</f>
        <v>2</v>
      </c>
      <c r="Q18" s="47">
        <f ca="1">AVERAGE(Q10:Q16)</f>
        <v>1.9225284977655135</v>
      </c>
      <c r="R18" s="45">
        <f t="shared" ca="1" si="0"/>
        <v>2.7698412698412698</v>
      </c>
      <c r="S18" s="47">
        <f ca="1">AVERAGE(S10:S16)</f>
        <v>3.6012810260440098</v>
      </c>
      <c r="T18" s="46">
        <f ca="1">MAX(T10:T16)</f>
        <v>4</v>
      </c>
      <c r="U18" s="47"/>
      <c r="V18" s="46">
        <f ca="1">MIN(V10:V16)</f>
        <v>1</v>
      </c>
      <c r="W18" s="47">
        <f ca="1">AVERAGE(W10:W16)</f>
        <v>1.3167150152669123</v>
      </c>
      <c r="X18" s="45">
        <f t="shared" ca="1" si="0"/>
        <v>1.9484126984126982</v>
      </c>
      <c r="Y18" s="47">
        <f ca="1">AVERAGE(Y10:Y16)</f>
        <v>2.4928087942568973</v>
      </c>
      <c r="Z18" s="46">
        <f ca="1">MAX(Z10:Z16)</f>
        <v>4</v>
      </c>
      <c r="AA18" s="47"/>
      <c r="AB18" s="46">
        <f ca="1">MIN(AB10:AB16)</f>
        <v>3</v>
      </c>
      <c r="AC18" s="47">
        <f ca="1">AVERAGE(AC10:AC16)</f>
        <v>3.1870920089587869</v>
      </c>
      <c r="AD18" s="45">
        <f t="shared" ca="1" si="0"/>
        <v>3.5238095238095237</v>
      </c>
      <c r="AE18" s="47">
        <f ca="1">AVERAGE(AE10:AE16)</f>
        <v>3.8605270386602606</v>
      </c>
      <c r="AF18" s="48">
        <f ca="1">MAX(AF10:AF16)</f>
        <v>4</v>
      </c>
    </row>
    <row r="19" spans="2:32">
      <c r="D19" s="20"/>
      <c r="E19" s="20"/>
      <c r="F19" s="20"/>
      <c r="G19" s="20"/>
      <c r="H19" s="20"/>
      <c r="I19" s="20"/>
    </row>
    <row r="20" spans="2:32">
      <c r="B20" s="3" t="s">
        <v>42</v>
      </c>
      <c r="D20" s="20"/>
      <c r="E20" s="20"/>
      <c r="F20" s="49">
        <f ca="1">(G18-E18)/F18</f>
        <v>0.11584001876093607</v>
      </c>
      <c r="G20" s="20"/>
      <c r="H20" s="20"/>
      <c r="I20" s="20"/>
      <c r="L20" s="49">
        <f ca="1">(M18-K18)/L18</f>
        <v>0.32793357968071768</v>
      </c>
      <c r="R20" s="49">
        <f ca="1">(S18-Q18)/R18</f>
        <v>0.60608257467934257</v>
      </c>
      <c r="X20" s="49">
        <f ca="1">(Y18-W18)/X18</f>
        <v>0.60361635907428979</v>
      </c>
      <c r="AD20" s="49">
        <f ca="1">(AE18-AC18)/AD18</f>
        <v>0.19110994086122904</v>
      </c>
    </row>
    <row r="21" spans="2:32">
      <c r="B21" s="57" t="s">
        <v>46</v>
      </c>
      <c r="D21" s="20"/>
      <c r="E21" s="20"/>
      <c r="F21" s="20"/>
      <c r="G21" s="20"/>
      <c r="H21" s="20"/>
      <c r="I21" s="20"/>
    </row>
    <row r="22" spans="2:32">
      <c r="D22" s="20"/>
      <c r="E22" s="20"/>
      <c r="F22" s="20"/>
      <c r="G22" s="20"/>
      <c r="H22" s="20"/>
      <c r="I22" s="20"/>
    </row>
    <row r="23" spans="2:32">
      <c r="D23" s="20"/>
      <c r="E23" s="20"/>
      <c r="F23" s="20"/>
      <c r="G23" s="20"/>
      <c r="H23" s="20"/>
      <c r="I23" s="20"/>
    </row>
    <row r="24" spans="2:32">
      <c r="D24" s="20"/>
      <c r="E24" s="20"/>
      <c r="F24" s="20"/>
      <c r="G24" s="20"/>
      <c r="H24" s="20"/>
      <c r="I24" s="20"/>
    </row>
    <row r="25" spans="2:32">
      <c r="D25" s="20"/>
      <c r="E25" s="20"/>
      <c r="F25" s="20"/>
      <c r="G25" s="20"/>
      <c r="H25" s="20"/>
      <c r="I25" s="20"/>
    </row>
    <row r="26" spans="2:32">
      <c r="D26" s="20"/>
      <c r="E26" s="20"/>
      <c r="F26" s="20"/>
      <c r="G26" s="20"/>
      <c r="H26" s="20"/>
      <c r="I26" s="20"/>
    </row>
    <row r="27" spans="2:32">
      <c r="D27" s="20"/>
      <c r="E27" s="20"/>
      <c r="F27" s="20"/>
      <c r="G27" s="20"/>
      <c r="H27" s="20"/>
      <c r="I27" s="20"/>
    </row>
    <row r="28" spans="2:32">
      <c r="D28" s="20"/>
      <c r="E28" s="20"/>
      <c r="F28" s="20"/>
      <c r="G28" s="20"/>
      <c r="H28" s="20"/>
      <c r="I28" s="20"/>
    </row>
    <row r="29" spans="2:32">
      <c r="D29" s="20"/>
      <c r="E29" s="20"/>
      <c r="F29" s="20"/>
      <c r="G29" s="20"/>
      <c r="H29" s="20"/>
      <c r="I29" s="20"/>
    </row>
    <row r="30" spans="2:32">
      <c r="D30" s="20"/>
      <c r="E30" s="20"/>
      <c r="F30" s="20"/>
      <c r="G30" s="20"/>
      <c r="H30" s="20"/>
      <c r="I30" s="20"/>
    </row>
    <row r="31" spans="2:32">
      <c r="D31" s="20"/>
      <c r="E31" s="20"/>
      <c r="F31" s="20"/>
      <c r="G31" s="20"/>
      <c r="H31" s="20"/>
      <c r="I31" s="20"/>
    </row>
    <row r="32" spans="2:32">
      <c r="D32" s="21"/>
      <c r="E32" s="21"/>
      <c r="F32" s="21"/>
      <c r="G32" s="21"/>
      <c r="H32" s="21"/>
      <c r="I32" s="21"/>
    </row>
  </sheetData>
  <sheetProtection sheet="1" objects="1" scenarios="1"/>
  <mergeCells count="7">
    <mergeCell ref="AB8:AF8"/>
    <mergeCell ref="D2:F2"/>
    <mergeCell ref="B4:B7"/>
    <mergeCell ref="D8:H8"/>
    <mergeCell ref="J8:N8"/>
    <mergeCell ref="P8:T8"/>
    <mergeCell ref="V8:Z8"/>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Listendaten!$A$2:$A$4</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32"/>
  <sheetViews>
    <sheetView workbookViewId="0">
      <selection activeCell="C2" sqref="C2"/>
    </sheetView>
  </sheetViews>
  <sheetFormatPr baseColWidth="10" defaultRowHeight="14.25"/>
  <cols>
    <col min="2" max="2" width="22.5" bestFit="1" customWidth="1"/>
    <col min="3" max="7" width="6.125" customWidth="1"/>
    <col min="8" max="8" width="7"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118</v>
      </c>
      <c r="D2" s="78" t="str">
        <f>Evaluation!D2</f>
        <v>Employee</v>
      </c>
      <c r="E2" s="78"/>
      <c r="F2" s="78"/>
      <c r="H2" s="28" t="s">
        <v>120</v>
      </c>
    </row>
    <row r="4" spans="1:15" ht="14.25" customHeight="1">
      <c r="B4" s="77" t="s">
        <v>111</v>
      </c>
      <c r="D4" s="18"/>
      <c r="E4" s="18"/>
      <c r="F4" s="18"/>
      <c r="G4" s="22"/>
      <c r="H4" s="22" t="s">
        <v>109</v>
      </c>
      <c r="I4" s="2">
        <v>1</v>
      </c>
      <c r="J4" s="2">
        <v>2</v>
      </c>
      <c r="K4" s="2">
        <v>3</v>
      </c>
      <c r="L4" s="2">
        <v>22</v>
      </c>
      <c r="M4" s="2">
        <v>33</v>
      </c>
      <c r="N4" s="2">
        <v>123</v>
      </c>
      <c r="O4" s="2">
        <v>124</v>
      </c>
    </row>
    <row r="5" spans="1:15" s="16" customFormat="1">
      <c r="B5" s="77"/>
      <c r="D5" s="19"/>
      <c r="E5" s="19"/>
      <c r="F5" s="19"/>
      <c r="G5" s="23"/>
      <c r="H5" s="23" t="s">
        <v>110</v>
      </c>
      <c r="I5" s="24" t="str">
        <f>IF(I4&lt;10,"QU_00"&amp;I4,IF(I4&lt;100,"QU_0"&amp;I4,"QU_"&amp;I4))</f>
        <v>QU_001</v>
      </c>
      <c r="J5" s="24" t="str">
        <f t="shared" ref="J5:O5" si="0">IF(J4&lt;10,"QU_00"&amp;J4,IF(J4&lt;100,"QU_0"&amp;J4,"QU_"&amp;J4))</f>
        <v>QU_002</v>
      </c>
      <c r="K5" s="24" t="str">
        <f t="shared" si="0"/>
        <v>QU_003</v>
      </c>
      <c r="L5" s="24" t="str">
        <f t="shared" si="0"/>
        <v>QU_022</v>
      </c>
      <c r="M5" s="24" t="str">
        <f t="shared" si="0"/>
        <v>QU_033</v>
      </c>
      <c r="N5" s="24" t="str">
        <f t="shared" si="0"/>
        <v>QU_123</v>
      </c>
      <c r="O5" s="24" t="str">
        <f t="shared" si="0"/>
        <v>QU_124</v>
      </c>
    </row>
    <row r="6" spans="1:15">
      <c r="B6" s="77"/>
    </row>
    <row r="7" spans="1:15">
      <c r="B7" s="77"/>
      <c r="D7" s="18"/>
      <c r="E7" s="18"/>
      <c r="F7" s="36"/>
      <c r="G7" s="36"/>
      <c r="H7" s="22" t="s">
        <v>102</v>
      </c>
      <c r="I7" s="2" t="str">
        <f ca="1">INDIRECT(I5&amp;"!C2")</f>
        <v>Executive</v>
      </c>
      <c r="J7" s="2" t="str">
        <f t="shared" ref="J7:O7" ca="1" si="1">INDIRECT(J5&amp;"!C2")</f>
        <v>Employee</v>
      </c>
      <c r="K7" s="2" t="str">
        <f t="shared" ca="1" si="1"/>
        <v>Employee</v>
      </c>
      <c r="L7" s="2" t="str">
        <f t="shared" ca="1" si="1"/>
        <v>Executive</v>
      </c>
      <c r="M7" s="2" t="str">
        <f t="shared" ca="1" si="1"/>
        <v>IT dept.</v>
      </c>
      <c r="N7" s="2" t="str">
        <f t="shared" ca="1" si="1"/>
        <v>IT dept.</v>
      </c>
      <c r="O7" s="2" t="str">
        <f t="shared" ca="1" si="1"/>
        <v>Employee</v>
      </c>
    </row>
    <row r="8" spans="1:15">
      <c r="B8" s="29"/>
      <c r="D8" s="18"/>
      <c r="E8" s="18"/>
      <c r="F8" s="18"/>
      <c r="G8" s="18"/>
      <c r="H8" s="18"/>
    </row>
    <row r="9" spans="1:15" ht="15">
      <c r="D9" s="30" t="s">
        <v>29</v>
      </c>
      <c r="E9" s="30" t="s">
        <v>112</v>
      </c>
      <c r="F9" s="1" t="s">
        <v>113</v>
      </c>
      <c r="G9" s="30" t="s">
        <v>114</v>
      </c>
      <c r="H9" s="12" t="s">
        <v>30</v>
      </c>
    </row>
    <row r="10" spans="1:15" ht="15">
      <c r="A10">
        <v>4</v>
      </c>
      <c r="B10" s="15" t="str">
        <f>'List data'!B2</f>
        <v>Certification</v>
      </c>
      <c r="C10" s="25">
        <f>'List data'!D2</f>
        <v>9.5238095238095233E-2</v>
      </c>
      <c r="D10" s="26">
        <f ca="1">MIN(I10:Z10)</f>
        <v>2</v>
      </c>
      <c r="E10" s="27">
        <f ca="1">AVERAGE(I10:Z10)-_xlfn.STDEV.P(I10:Z10)</f>
        <v>1.8619288125423017</v>
      </c>
      <c r="F10" s="31">
        <f ca="1">AVERAGE(I10:Z10)</f>
        <v>2.3333333333333335</v>
      </c>
      <c r="G10" s="27">
        <f ca="1">AVERAGE(I10:Z10)+_xlfn.STDEV.P(I10:Z10)</f>
        <v>2.8047378541243653</v>
      </c>
      <c r="H10" s="26">
        <f ca="1">MAX(I10:Z10)</f>
        <v>3</v>
      </c>
      <c r="I10" s="2" t="str">
        <f ca="1">IF(I$7=$D$2,INDIRECT(I$5&amp;"!$F"&amp;$A10),"")</f>
        <v/>
      </c>
      <c r="J10" s="2">
        <f t="shared" ref="J10:O10" ca="1" si="2">IF(J$7=$D$2,INDIRECT(J$5&amp;"!$F"&amp;$A10),"")</f>
        <v>2</v>
      </c>
      <c r="K10" s="2">
        <f t="shared" ca="1" si="2"/>
        <v>2</v>
      </c>
      <c r="L10" s="2" t="str">
        <f t="shared" ca="1" si="2"/>
        <v/>
      </c>
      <c r="M10" s="2" t="str">
        <f t="shared" ca="1" si="2"/>
        <v/>
      </c>
      <c r="N10" s="2" t="str">
        <f t="shared" ca="1" si="2"/>
        <v/>
      </c>
      <c r="O10" s="2">
        <f t="shared" ca="1" si="2"/>
        <v>3</v>
      </c>
    </row>
    <row r="11" spans="1:15" ht="15">
      <c r="A11">
        <v>5</v>
      </c>
      <c r="B11" s="15" t="str">
        <f>'List data'!B3</f>
        <v>Functionality</v>
      </c>
      <c r="C11" s="25">
        <f>'List data'!D3</f>
        <v>0.20238095238095238</v>
      </c>
      <c r="D11" s="26">
        <f t="shared" ref="D11:D16" ca="1" si="3">MIN(I11:Z11)</f>
        <v>2</v>
      </c>
      <c r="E11" s="27">
        <f t="shared" ref="E11:E16" ca="1" si="4">AVERAGE(I11:Z11)-_xlfn.STDEV.P(I11:Z11)</f>
        <v>1.8619288125423017</v>
      </c>
      <c r="F11" s="31">
        <f t="shared" ref="F11:F16" ca="1" si="5">AVERAGE(I11:Z11)</f>
        <v>2.3333333333333335</v>
      </c>
      <c r="G11" s="27">
        <f t="shared" ref="G11:G16" ca="1" si="6">AVERAGE(I11:Z11)+_xlfn.STDEV.P(I11:Z11)</f>
        <v>2.8047378541243653</v>
      </c>
      <c r="H11" s="26">
        <f t="shared" ref="H11:H16" ca="1" si="7">MAX(I11:Z11)</f>
        <v>3</v>
      </c>
      <c r="I11" s="2" t="str">
        <f t="shared" ref="I11:O16" ca="1" si="8">IF(I$7=$D$2,INDIRECT(I$5&amp;"!$F"&amp;$A11),"")</f>
        <v/>
      </c>
      <c r="J11" s="2">
        <f t="shared" ca="1" si="8"/>
        <v>3</v>
      </c>
      <c r="K11" s="2">
        <f t="shared" ca="1" si="8"/>
        <v>2</v>
      </c>
      <c r="L11" s="2" t="str">
        <f t="shared" ca="1" si="8"/>
        <v/>
      </c>
      <c r="M11" s="2" t="str">
        <f t="shared" ca="1" si="8"/>
        <v/>
      </c>
      <c r="N11" s="2" t="str">
        <f t="shared" ca="1" si="8"/>
        <v/>
      </c>
      <c r="O11" s="2">
        <f t="shared" ca="1" si="8"/>
        <v>2</v>
      </c>
    </row>
    <row r="12" spans="1:15" ht="15">
      <c r="A12">
        <v>6</v>
      </c>
      <c r="B12" s="15" t="str">
        <f>'List data'!B4</f>
        <v>Changeability</v>
      </c>
      <c r="C12" s="25">
        <f>'List data'!D4</f>
        <v>0.14285714285714285</v>
      </c>
      <c r="D12" s="26">
        <f t="shared" ca="1" si="3"/>
        <v>3</v>
      </c>
      <c r="E12" s="27">
        <f t="shared" ca="1" si="4"/>
        <v>3</v>
      </c>
      <c r="F12" s="31">
        <f t="shared" ca="1" si="5"/>
        <v>3</v>
      </c>
      <c r="G12" s="27">
        <f t="shared" ca="1" si="6"/>
        <v>3</v>
      </c>
      <c r="H12" s="26">
        <f t="shared" ca="1" si="7"/>
        <v>3</v>
      </c>
      <c r="I12" s="2" t="str">
        <f t="shared" ca="1" si="8"/>
        <v/>
      </c>
      <c r="J12" s="2">
        <f t="shared" ca="1" si="8"/>
        <v>3</v>
      </c>
      <c r="K12" s="2">
        <f t="shared" ca="1" si="8"/>
        <v>3</v>
      </c>
      <c r="L12" s="2" t="str">
        <f t="shared" ca="1" si="8"/>
        <v/>
      </c>
      <c r="M12" s="2" t="str">
        <f t="shared" ca="1" si="8"/>
        <v/>
      </c>
      <c r="N12" s="2" t="str">
        <f t="shared" ca="1" si="8"/>
        <v/>
      </c>
      <c r="O12" s="2">
        <f t="shared" ca="1" si="8"/>
        <v>3</v>
      </c>
    </row>
    <row r="13" spans="1:15" ht="15">
      <c r="A13">
        <v>7</v>
      </c>
      <c r="B13" s="15" t="str">
        <f>'List data'!B5</f>
        <v>Reliability</v>
      </c>
      <c r="C13" s="25">
        <f>'List data'!D5</f>
        <v>0.15476190476190477</v>
      </c>
      <c r="D13" s="26">
        <f t="shared" ca="1" si="3"/>
        <v>2</v>
      </c>
      <c r="E13" s="27">
        <f t="shared" ca="1" si="4"/>
        <v>1.8619288125423017</v>
      </c>
      <c r="F13" s="31">
        <f t="shared" ca="1" si="5"/>
        <v>2.3333333333333335</v>
      </c>
      <c r="G13" s="27">
        <f t="shared" ca="1" si="6"/>
        <v>2.8047378541243653</v>
      </c>
      <c r="H13" s="26">
        <f t="shared" ca="1" si="7"/>
        <v>3</v>
      </c>
      <c r="I13" s="2" t="str">
        <f t="shared" ca="1" si="8"/>
        <v/>
      </c>
      <c r="J13" s="2">
        <f t="shared" ca="1" si="8"/>
        <v>2</v>
      </c>
      <c r="K13" s="2">
        <f t="shared" ca="1" si="8"/>
        <v>3</v>
      </c>
      <c r="L13" s="2" t="str">
        <f t="shared" ca="1" si="8"/>
        <v/>
      </c>
      <c r="M13" s="2" t="str">
        <f t="shared" ca="1" si="8"/>
        <v/>
      </c>
      <c r="N13" s="2" t="str">
        <f t="shared" ca="1" si="8"/>
        <v/>
      </c>
      <c r="O13" s="2">
        <f t="shared" ca="1" si="8"/>
        <v>2</v>
      </c>
    </row>
    <row r="14" spans="1:15" ht="15">
      <c r="A14">
        <v>8</v>
      </c>
      <c r="B14" s="15" t="str">
        <f>'List data'!B6</f>
        <v>Support</v>
      </c>
      <c r="C14" s="25">
        <f>'List data'!D6</f>
        <v>0.10714285714285714</v>
      </c>
      <c r="D14" s="26">
        <f t="shared" ca="1" si="3"/>
        <v>2</v>
      </c>
      <c r="E14" s="27">
        <f t="shared" ca="1" si="4"/>
        <v>2.1952621458756347</v>
      </c>
      <c r="F14" s="31">
        <f t="shared" ca="1" si="5"/>
        <v>2.6666666666666665</v>
      </c>
      <c r="G14" s="27">
        <f t="shared" ca="1" si="6"/>
        <v>3.1380711874576983</v>
      </c>
      <c r="H14" s="26">
        <f t="shared" ca="1" si="7"/>
        <v>3</v>
      </c>
      <c r="I14" s="2" t="str">
        <f t="shared" ca="1" si="8"/>
        <v/>
      </c>
      <c r="J14" s="2">
        <f t="shared" ca="1" si="8"/>
        <v>3</v>
      </c>
      <c r="K14" s="2">
        <f t="shared" ca="1" si="8"/>
        <v>3</v>
      </c>
      <c r="L14" s="2" t="str">
        <f t="shared" ca="1" si="8"/>
        <v/>
      </c>
      <c r="M14" s="2" t="str">
        <f t="shared" ca="1" si="8"/>
        <v/>
      </c>
      <c r="N14" s="2" t="str">
        <f t="shared" ca="1" si="8"/>
        <v/>
      </c>
      <c r="O14" s="2">
        <f t="shared" ca="1" si="8"/>
        <v>2</v>
      </c>
    </row>
    <row r="15" spans="1:15" ht="15">
      <c r="A15">
        <v>9</v>
      </c>
      <c r="B15" s="15" t="str">
        <f>'List data'!B7</f>
        <v>Future-proofness</v>
      </c>
      <c r="C15" s="25">
        <f>'List data'!D7</f>
        <v>0.14285714285714285</v>
      </c>
      <c r="D15" s="26">
        <f t="shared" ca="1" si="3"/>
        <v>2</v>
      </c>
      <c r="E15" s="27">
        <f t="shared" ca="1" si="4"/>
        <v>1.8619288125423017</v>
      </c>
      <c r="F15" s="31">
        <f t="shared" ca="1" si="5"/>
        <v>2.3333333333333335</v>
      </c>
      <c r="G15" s="27">
        <f t="shared" ca="1" si="6"/>
        <v>2.8047378541243653</v>
      </c>
      <c r="H15" s="26">
        <f t="shared" ca="1" si="7"/>
        <v>3</v>
      </c>
      <c r="I15" s="2" t="str">
        <f t="shared" ca="1" si="8"/>
        <v/>
      </c>
      <c r="J15" s="2">
        <f t="shared" ca="1" si="8"/>
        <v>3</v>
      </c>
      <c r="K15" s="2">
        <f t="shared" ca="1" si="8"/>
        <v>2</v>
      </c>
      <c r="L15" s="2" t="str">
        <f t="shared" ca="1" si="8"/>
        <v/>
      </c>
      <c r="M15" s="2" t="str">
        <f t="shared" ca="1" si="8"/>
        <v/>
      </c>
      <c r="N15" s="2" t="str">
        <f t="shared" ca="1" si="8"/>
        <v/>
      </c>
      <c r="O15" s="2">
        <f t="shared" ca="1" si="8"/>
        <v>2</v>
      </c>
    </row>
    <row r="16" spans="1:15" ht="15">
      <c r="A16">
        <v>10</v>
      </c>
      <c r="B16" s="15" t="str">
        <f>'List data'!B8</f>
        <v>Implementation effort</v>
      </c>
      <c r="C16" s="25">
        <f>'List data'!D8</f>
        <v>0.15476190476190477</v>
      </c>
      <c r="D16" s="26">
        <f t="shared" ca="1" si="3"/>
        <v>2</v>
      </c>
      <c r="E16" s="27">
        <f t="shared" ca="1" si="4"/>
        <v>1.8619288125423017</v>
      </c>
      <c r="F16" s="31">
        <f t="shared" ca="1" si="5"/>
        <v>2.3333333333333335</v>
      </c>
      <c r="G16" s="27">
        <f t="shared" ca="1" si="6"/>
        <v>2.8047378541243653</v>
      </c>
      <c r="H16" s="26">
        <f t="shared" ca="1" si="7"/>
        <v>3</v>
      </c>
      <c r="I16" s="2" t="str">
        <f t="shared" ca="1" si="8"/>
        <v/>
      </c>
      <c r="J16" s="2">
        <f t="shared" ca="1" si="8"/>
        <v>3</v>
      </c>
      <c r="K16" s="2">
        <f t="shared" ca="1" si="8"/>
        <v>2</v>
      </c>
      <c r="L16" s="2" t="str">
        <f t="shared" ca="1" si="8"/>
        <v/>
      </c>
      <c r="M16" s="2" t="str">
        <f t="shared" ca="1" si="8"/>
        <v/>
      </c>
      <c r="N16" s="2" t="str">
        <f t="shared" ca="1" si="8"/>
        <v/>
      </c>
      <c r="O16" s="2">
        <f t="shared" ca="1" si="8"/>
        <v>2</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2">
    <mergeCell ref="D2:F2"/>
    <mergeCell ref="B4:B7"/>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32"/>
  <sheetViews>
    <sheetView workbookViewId="0">
      <selection activeCell="C2" sqref="C2"/>
    </sheetView>
  </sheetViews>
  <sheetFormatPr baseColWidth="10" defaultRowHeight="14.25"/>
  <cols>
    <col min="2" max="2" width="22.5" bestFit="1" customWidth="1"/>
    <col min="3" max="7" width="6.125" customWidth="1"/>
    <col min="8" max="8" width="7.37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118</v>
      </c>
      <c r="D2" s="78" t="str">
        <f>Evaluation!D2</f>
        <v>Employee</v>
      </c>
      <c r="E2" s="78"/>
      <c r="F2" s="78"/>
      <c r="H2" s="28" t="s">
        <v>120</v>
      </c>
    </row>
    <row r="4" spans="1:15" ht="14.25" customHeight="1">
      <c r="B4" s="77" t="s">
        <v>111</v>
      </c>
      <c r="D4" s="18"/>
      <c r="E4" s="18"/>
      <c r="F4" s="18"/>
      <c r="G4" s="22"/>
      <c r="H4" s="22" t="s">
        <v>109</v>
      </c>
      <c r="I4" s="2">
        <v>1</v>
      </c>
      <c r="J4" s="2">
        <v>2</v>
      </c>
      <c r="K4" s="2">
        <v>3</v>
      </c>
      <c r="L4" s="2">
        <v>22</v>
      </c>
      <c r="M4" s="2">
        <v>33</v>
      </c>
      <c r="N4" s="2">
        <v>123</v>
      </c>
      <c r="O4" s="2">
        <v>124</v>
      </c>
    </row>
    <row r="5" spans="1:15" s="16" customFormat="1">
      <c r="B5" s="77"/>
      <c r="D5" s="19"/>
      <c r="E5" s="19"/>
      <c r="F5" s="19"/>
      <c r="G5" s="23"/>
      <c r="H5" s="23" t="s">
        <v>110</v>
      </c>
      <c r="I5" s="24" t="str">
        <f>IF(I4&lt;10,"QU_00"&amp;I4,IF(I4&lt;100,"QU_0"&amp;I4,"QU_"&amp;I4))</f>
        <v>QU_001</v>
      </c>
      <c r="J5" s="24" t="str">
        <f t="shared" ref="J5:O5" si="0">IF(J4&lt;10,"QU_00"&amp;J4,IF(J4&lt;100,"QU_0"&amp;J4,"QU_"&amp;J4))</f>
        <v>QU_002</v>
      </c>
      <c r="K5" s="24" t="str">
        <f t="shared" si="0"/>
        <v>QU_003</v>
      </c>
      <c r="L5" s="24" t="str">
        <f t="shared" si="0"/>
        <v>QU_022</v>
      </c>
      <c r="M5" s="24" t="str">
        <f t="shared" si="0"/>
        <v>QU_033</v>
      </c>
      <c r="N5" s="24" t="str">
        <f t="shared" si="0"/>
        <v>QU_123</v>
      </c>
      <c r="O5" s="24" t="str">
        <f t="shared" si="0"/>
        <v>QU_124</v>
      </c>
    </row>
    <row r="6" spans="1:15">
      <c r="B6" s="77"/>
    </row>
    <row r="7" spans="1:15">
      <c r="B7" s="77"/>
      <c r="D7" s="18"/>
      <c r="E7" s="18"/>
      <c r="F7" s="36"/>
      <c r="G7" s="36"/>
      <c r="H7" s="22" t="s">
        <v>102</v>
      </c>
      <c r="I7" s="2" t="str">
        <f ca="1">INDIRECT(I5&amp;"!C2")</f>
        <v>Executive</v>
      </c>
      <c r="J7" s="2" t="str">
        <f t="shared" ref="J7:O7" ca="1" si="1">INDIRECT(J5&amp;"!C2")</f>
        <v>Employee</v>
      </c>
      <c r="K7" s="2" t="str">
        <f t="shared" ca="1" si="1"/>
        <v>Employee</v>
      </c>
      <c r="L7" s="2" t="str">
        <f t="shared" ca="1" si="1"/>
        <v>Executive</v>
      </c>
      <c r="M7" s="2" t="str">
        <f t="shared" ca="1" si="1"/>
        <v>IT dept.</v>
      </c>
      <c r="N7" s="2" t="str">
        <f t="shared" ca="1" si="1"/>
        <v>IT dept.</v>
      </c>
      <c r="O7" s="2" t="str">
        <f t="shared" ca="1" si="1"/>
        <v>Employee</v>
      </c>
    </row>
    <row r="8" spans="1:15">
      <c r="B8" s="29"/>
      <c r="D8" s="18"/>
      <c r="E8" s="18"/>
      <c r="F8" s="18"/>
      <c r="G8" s="18"/>
      <c r="H8" s="18"/>
    </row>
    <row r="9" spans="1:15" ht="15">
      <c r="D9" s="30" t="s">
        <v>29</v>
      </c>
      <c r="E9" s="30" t="s">
        <v>112</v>
      </c>
      <c r="F9" s="1" t="s">
        <v>113</v>
      </c>
      <c r="G9" s="30" t="s">
        <v>114</v>
      </c>
      <c r="H9" s="12" t="s">
        <v>30</v>
      </c>
    </row>
    <row r="10" spans="1:15" ht="15">
      <c r="A10">
        <v>4</v>
      </c>
      <c r="B10" s="15" t="str">
        <f>'List data'!B2</f>
        <v>Certification</v>
      </c>
      <c r="C10" s="25">
        <f>'List data'!D2</f>
        <v>9.5238095238095233E-2</v>
      </c>
      <c r="D10" s="26">
        <f ca="1">MIN(I10:Z10)</f>
        <v>2</v>
      </c>
      <c r="E10" s="27">
        <f ca="1">AVERAGE(I10:Z10)-_xlfn.STDEV.P(I10:Z10)</f>
        <v>1.7238576250846032</v>
      </c>
      <c r="F10" s="31">
        <f ca="1">AVERAGE(I10:Z10)</f>
        <v>2.6666666666666665</v>
      </c>
      <c r="G10" s="27">
        <f ca="1">AVERAGE(I10:Z10)+_xlfn.STDEV.P(I10:Z10)</f>
        <v>3.6094757082487297</v>
      </c>
      <c r="H10" s="26">
        <f ca="1">MAX(I10:Z10)</f>
        <v>4</v>
      </c>
      <c r="I10" s="2" t="str">
        <f ca="1">IF(I$7=$D$2,INDIRECT(I$5&amp;"!$G"&amp;$A10),"")</f>
        <v/>
      </c>
      <c r="J10" s="2">
        <f t="shared" ref="J10:O10" ca="1" si="2">IF(J$7=$D$2,INDIRECT(J$5&amp;"!$G"&amp;$A10),"")</f>
        <v>2</v>
      </c>
      <c r="K10" s="2">
        <f t="shared" ca="1" si="2"/>
        <v>4</v>
      </c>
      <c r="L10" s="2" t="str">
        <f t="shared" ca="1" si="2"/>
        <v/>
      </c>
      <c r="M10" s="2" t="str">
        <f t="shared" ca="1" si="2"/>
        <v/>
      </c>
      <c r="N10" s="2" t="str">
        <f t="shared" ca="1" si="2"/>
        <v/>
      </c>
      <c r="O10" s="2">
        <f t="shared" ca="1" si="2"/>
        <v>2</v>
      </c>
    </row>
    <row r="11" spans="1:15" ht="15">
      <c r="A11">
        <v>5</v>
      </c>
      <c r="B11" s="15" t="str">
        <f>'List data'!B3</f>
        <v>Functionality</v>
      </c>
      <c r="C11" s="25">
        <f>'List data'!D3</f>
        <v>0.20238095238095238</v>
      </c>
      <c r="D11" s="26">
        <f t="shared" ref="D11:D16" ca="1" si="3">MIN(I11:Z11)</f>
        <v>2</v>
      </c>
      <c r="E11" s="27">
        <f t="shared" ref="E11:E16" ca="1" si="4">AVERAGE(I11:Z11)-_xlfn.STDEV.P(I11:Z11)</f>
        <v>1.7238576250846032</v>
      </c>
      <c r="F11" s="31">
        <f t="shared" ref="F11:F16" ca="1" si="5">AVERAGE(I11:Z11)</f>
        <v>2.6666666666666665</v>
      </c>
      <c r="G11" s="27">
        <f t="shared" ref="G11:G16" ca="1" si="6">AVERAGE(I11:Z11)+_xlfn.STDEV.P(I11:Z11)</f>
        <v>3.6094757082487297</v>
      </c>
      <c r="H11" s="26">
        <f t="shared" ref="H11:H16" ca="1" si="7">MAX(I11:Z11)</f>
        <v>4</v>
      </c>
      <c r="I11" s="2" t="str">
        <f t="shared" ref="I11:O16" ca="1" si="8">IF(I$7=$D$2,INDIRECT(I$5&amp;"!$G"&amp;$A11),"")</f>
        <v/>
      </c>
      <c r="J11" s="2">
        <f t="shared" ca="1" si="8"/>
        <v>2</v>
      </c>
      <c r="K11" s="2">
        <f t="shared" ca="1" si="8"/>
        <v>2</v>
      </c>
      <c r="L11" s="2" t="str">
        <f t="shared" ca="1" si="8"/>
        <v/>
      </c>
      <c r="M11" s="2" t="str">
        <f t="shared" ca="1" si="8"/>
        <v/>
      </c>
      <c r="N11" s="2" t="str">
        <f t="shared" ca="1" si="8"/>
        <v/>
      </c>
      <c r="O11" s="2">
        <f t="shared" ca="1" si="8"/>
        <v>4</v>
      </c>
    </row>
    <row r="12" spans="1:15" ht="15">
      <c r="A12">
        <v>6</v>
      </c>
      <c r="B12" s="15" t="str">
        <f>'List data'!B4</f>
        <v>Changeability</v>
      </c>
      <c r="C12" s="25">
        <f>'List data'!D4</f>
        <v>0.14285714285714285</v>
      </c>
      <c r="D12" s="26">
        <f t="shared" ca="1" si="3"/>
        <v>2</v>
      </c>
      <c r="E12" s="27">
        <f t="shared" ca="1" si="4"/>
        <v>1.7238576250846032</v>
      </c>
      <c r="F12" s="31">
        <f t="shared" ca="1" si="5"/>
        <v>2.6666666666666665</v>
      </c>
      <c r="G12" s="27">
        <f t="shared" ca="1" si="6"/>
        <v>3.6094757082487297</v>
      </c>
      <c r="H12" s="26">
        <f t="shared" ca="1" si="7"/>
        <v>4</v>
      </c>
      <c r="I12" s="2" t="str">
        <f t="shared" ca="1" si="8"/>
        <v/>
      </c>
      <c r="J12" s="2">
        <f t="shared" ca="1" si="8"/>
        <v>2</v>
      </c>
      <c r="K12" s="2">
        <f t="shared" ca="1" si="8"/>
        <v>2</v>
      </c>
      <c r="L12" s="2" t="str">
        <f t="shared" ca="1" si="8"/>
        <v/>
      </c>
      <c r="M12" s="2" t="str">
        <f t="shared" ca="1" si="8"/>
        <v/>
      </c>
      <c r="N12" s="2" t="str">
        <f t="shared" ca="1" si="8"/>
        <v/>
      </c>
      <c r="O12" s="2">
        <f t="shared" ca="1" si="8"/>
        <v>4</v>
      </c>
    </row>
    <row r="13" spans="1:15" ht="15">
      <c r="A13">
        <v>7</v>
      </c>
      <c r="B13" s="15" t="str">
        <f>'List data'!B5</f>
        <v>Reliability</v>
      </c>
      <c r="C13" s="25">
        <f>'List data'!D5</f>
        <v>0.15476190476190477</v>
      </c>
      <c r="D13" s="26">
        <f t="shared" ca="1" si="3"/>
        <v>2</v>
      </c>
      <c r="E13" s="27">
        <f t="shared" ca="1" si="4"/>
        <v>2.1835034190722737</v>
      </c>
      <c r="F13" s="31">
        <f t="shared" ca="1" si="5"/>
        <v>3</v>
      </c>
      <c r="G13" s="27">
        <f t="shared" ca="1" si="6"/>
        <v>3.8164965809277263</v>
      </c>
      <c r="H13" s="26">
        <f t="shared" ca="1" si="7"/>
        <v>4</v>
      </c>
      <c r="I13" s="2" t="str">
        <f t="shared" ca="1" si="8"/>
        <v/>
      </c>
      <c r="J13" s="2">
        <f t="shared" ca="1" si="8"/>
        <v>2</v>
      </c>
      <c r="K13" s="2">
        <f t="shared" ca="1" si="8"/>
        <v>4</v>
      </c>
      <c r="L13" s="2" t="str">
        <f t="shared" ca="1" si="8"/>
        <v/>
      </c>
      <c r="M13" s="2" t="str">
        <f t="shared" ca="1" si="8"/>
        <v/>
      </c>
      <c r="N13" s="2" t="str">
        <f t="shared" ca="1" si="8"/>
        <v/>
      </c>
      <c r="O13" s="2">
        <f t="shared" ca="1" si="8"/>
        <v>3</v>
      </c>
    </row>
    <row r="14" spans="1:15" ht="15">
      <c r="A14">
        <v>8</v>
      </c>
      <c r="B14" s="15" t="str">
        <f>'List data'!B6</f>
        <v>Support</v>
      </c>
      <c r="C14" s="25">
        <f>'List data'!D6</f>
        <v>0.10714285714285714</v>
      </c>
      <c r="D14" s="26">
        <f t="shared" ca="1" si="3"/>
        <v>2</v>
      </c>
      <c r="E14" s="27">
        <f t="shared" ca="1" si="4"/>
        <v>1.7238576250846032</v>
      </c>
      <c r="F14" s="31">
        <f t="shared" ca="1" si="5"/>
        <v>2.6666666666666665</v>
      </c>
      <c r="G14" s="27">
        <f t="shared" ca="1" si="6"/>
        <v>3.6094757082487297</v>
      </c>
      <c r="H14" s="26">
        <f t="shared" ca="1" si="7"/>
        <v>4</v>
      </c>
      <c r="I14" s="2" t="str">
        <f t="shared" ca="1" si="8"/>
        <v/>
      </c>
      <c r="J14" s="2">
        <f t="shared" ca="1" si="8"/>
        <v>2</v>
      </c>
      <c r="K14" s="2">
        <f t="shared" ca="1" si="8"/>
        <v>2</v>
      </c>
      <c r="L14" s="2" t="str">
        <f t="shared" ca="1" si="8"/>
        <v/>
      </c>
      <c r="M14" s="2" t="str">
        <f t="shared" ca="1" si="8"/>
        <v/>
      </c>
      <c r="N14" s="2" t="str">
        <f t="shared" ca="1" si="8"/>
        <v/>
      </c>
      <c r="O14" s="2">
        <f t="shared" ca="1" si="8"/>
        <v>4</v>
      </c>
    </row>
    <row r="15" spans="1:15" ht="15">
      <c r="A15">
        <v>9</v>
      </c>
      <c r="B15" s="15" t="str">
        <f>'List data'!B7</f>
        <v>Future-proofness</v>
      </c>
      <c r="C15" s="25">
        <f>'List data'!D7</f>
        <v>0.14285714285714285</v>
      </c>
      <c r="D15" s="26">
        <f t="shared" ca="1" si="3"/>
        <v>2</v>
      </c>
      <c r="E15" s="27">
        <f t="shared" ca="1" si="4"/>
        <v>2.1952621458756347</v>
      </c>
      <c r="F15" s="31">
        <f t="shared" ca="1" si="5"/>
        <v>2.6666666666666665</v>
      </c>
      <c r="G15" s="27">
        <f t="shared" ca="1" si="6"/>
        <v>3.1380711874576983</v>
      </c>
      <c r="H15" s="26">
        <f t="shared" ca="1" si="7"/>
        <v>3</v>
      </c>
      <c r="I15" s="2" t="str">
        <f t="shared" ca="1" si="8"/>
        <v/>
      </c>
      <c r="J15" s="2">
        <f t="shared" ca="1" si="8"/>
        <v>2</v>
      </c>
      <c r="K15" s="2">
        <f t="shared" ca="1" si="8"/>
        <v>3</v>
      </c>
      <c r="L15" s="2" t="str">
        <f t="shared" ca="1" si="8"/>
        <v/>
      </c>
      <c r="M15" s="2" t="str">
        <f t="shared" ca="1" si="8"/>
        <v/>
      </c>
      <c r="N15" s="2" t="str">
        <f t="shared" ca="1" si="8"/>
        <v/>
      </c>
      <c r="O15" s="2">
        <f t="shared" ca="1" si="8"/>
        <v>3</v>
      </c>
    </row>
    <row r="16" spans="1:15" ht="15">
      <c r="A16">
        <v>10</v>
      </c>
      <c r="B16" s="15" t="str">
        <f>'List data'!B8</f>
        <v>Implementation effort</v>
      </c>
      <c r="C16" s="25">
        <f>'List data'!D8</f>
        <v>0.15476190476190477</v>
      </c>
      <c r="D16" s="26">
        <f t="shared" ca="1" si="3"/>
        <v>2</v>
      </c>
      <c r="E16" s="27">
        <f t="shared" ca="1" si="4"/>
        <v>2.1835034190722737</v>
      </c>
      <c r="F16" s="31">
        <f t="shared" ca="1" si="5"/>
        <v>3</v>
      </c>
      <c r="G16" s="27">
        <f t="shared" ca="1" si="6"/>
        <v>3.8164965809277263</v>
      </c>
      <c r="H16" s="26">
        <f t="shared" ca="1" si="7"/>
        <v>4</v>
      </c>
      <c r="I16" s="2" t="str">
        <f t="shared" ca="1" si="8"/>
        <v/>
      </c>
      <c r="J16" s="2">
        <f t="shared" ca="1" si="8"/>
        <v>2</v>
      </c>
      <c r="K16" s="2">
        <f t="shared" ca="1" si="8"/>
        <v>3</v>
      </c>
      <c r="L16" s="2" t="str">
        <f t="shared" ca="1" si="8"/>
        <v/>
      </c>
      <c r="M16" s="2" t="str">
        <f t="shared" ca="1" si="8"/>
        <v/>
      </c>
      <c r="N16" s="2" t="str">
        <f t="shared" ca="1" si="8"/>
        <v/>
      </c>
      <c r="O16" s="2">
        <f t="shared" ca="1" si="8"/>
        <v>4</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2">
    <mergeCell ref="D2:F2"/>
    <mergeCell ref="B4:B7"/>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32"/>
  <sheetViews>
    <sheetView workbookViewId="0">
      <selection activeCell="C2" sqref="C2"/>
    </sheetView>
  </sheetViews>
  <sheetFormatPr baseColWidth="10" defaultRowHeight="14.25"/>
  <cols>
    <col min="2" max="2" width="22.5" bestFit="1" customWidth="1"/>
    <col min="3" max="7" width="6.125" customWidth="1"/>
    <col min="8" max="8" width="7"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118</v>
      </c>
      <c r="D2" s="78" t="str">
        <f>Evaluation!D2</f>
        <v>Employee</v>
      </c>
      <c r="E2" s="78"/>
      <c r="F2" s="78"/>
      <c r="H2" s="28" t="s">
        <v>120</v>
      </c>
    </row>
    <row r="4" spans="1:15" ht="14.25" customHeight="1">
      <c r="B4" s="77" t="s">
        <v>111</v>
      </c>
      <c r="D4" s="18"/>
      <c r="E4" s="18"/>
      <c r="F4" s="18"/>
      <c r="G4" s="22"/>
      <c r="H4" s="22" t="s">
        <v>109</v>
      </c>
      <c r="I4" s="2">
        <v>1</v>
      </c>
      <c r="J4" s="2">
        <v>2</v>
      </c>
      <c r="K4" s="2">
        <v>3</v>
      </c>
      <c r="L4" s="2">
        <v>22</v>
      </c>
      <c r="M4" s="2">
        <v>33</v>
      </c>
      <c r="N4" s="2">
        <v>123</v>
      </c>
      <c r="O4" s="2">
        <v>124</v>
      </c>
    </row>
    <row r="5" spans="1:15" s="16" customFormat="1">
      <c r="B5" s="77"/>
      <c r="D5" s="19"/>
      <c r="E5" s="19"/>
      <c r="F5" s="19"/>
      <c r="G5" s="23"/>
      <c r="H5" s="23" t="s">
        <v>110</v>
      </c>
      <c r="I5" s="24" t="str">
        <f>IF(I4&lt;10,"QU_00"&amp;I4,IF(I4&lt;100,"QU_0"&amp;I4,"QU_"&amp;I4))</f>
        <v>QU_001</v>
      </c>
      <c r="J5" s="24" t="str">
        <f t="shared" ref="J5:O5" si="0">IF(J4&lt;10,"QU_00"&amp;J4,IF(J4&lt;100,"QU_0"&amp;J4,"QU_"&amp;J4))</f>
        <v>QU_002</v>
      </c>
      <c r="K5" s="24" t="str">
        <f t="shared" si="0"/>
        <v>QU_003</v>
      </c>
      <c r="L5" s="24" t="str">
        <f t="shared" si="0"/>
        <v>QU_022</v>
      </c>
      <c r="M5" s="24" t="str">
        <f t="shared" si="0"/>
        <v>QU_033</v>
      </c>
      <c r="N5" s="24" t="str">
        <f t="shared" si="0"/>
        <v>QU_123</v>
      </c>
      <c r="O5" s="24" t="str">
        <f t="shared" si="0"/>
        <v>QU_124</v>
      </c>
    </row>
    <row r="6" spans="1:15">
      <c r="B6" s="77"/>
    </row>
    <row r="7" spans="1:15">
      <c r="B7" s="77"/>
      <c r="D7" s="18"/>
      <c r="E7" s="18"/>
      <c r="F7" s="36"/>
      <c r="G7" s="36"/>
      <c r="H7" s="22" t="s">
        <v>102</v>
      </c>
      <c r="I7" s="2" t="str">
        <f ca="1">INDIRECT(I5&amp;"!C2")</f>
        <v>Executive</v>
      </c>
      <c r="J7" s="2" t="str">
        <f t="shared" ref="J7:O7" ca="1" si="1">INDIRECT(J5&amp;"!C2")</f>
        <v>Employee</v>
      </c>
      <c r="K7" s="2" t="str">
        <f t="shared" ca="1" si="1"/>
        <v>Employee</v>
      </c>
      <c r="L7" s="2" t="str">
        <f t="shared" ca="1" si="1"/>
        <v>Executive</v>
      </c>
      <c r="M7" s="2" t="str">
        <f t="shared" ca="1" si="1"/>
        <v>IT dept.</v>
      </c>
      <c r="N7" s="2" t="str">
        <f t="shared" ca="1" si="1"/>
        <v>IT dept.</v>
      </c>
      <c r="O7" s="2" t="str">
        <f t="shared" ca="1" si="1"/>
        <v>Employee</v>
      </c>
    </row>
    <row r="8" spans="1:15">
      <c r="B8" s="29"/>
      <c r="D8" s="18"/>
      <c r="E8" s="18"/>
      <c r="F8" s="18"/>
      <c r="G8" s="18"/>
      <c r="H8" s="18"/>
    </row>
    <row r="9" spans="1:15" ht="15">
      <c r="D9" s="30" t="s">
        <v>29</v>
      </c>
      <c r="E9" s="30" t="s">
        <v>112</v>
      </c>
      <c r="F9" s="1" t="s">
        <v>113</v>
      </c>
      <c r="G9" s="30" t="s">
        <v>114</v>
      </c>
      <c r="H9" s="12" t="s">
        <v>30</v>
      </c>
    </row>
    <row r="10" spans="1:15" ht="15">
      <c r="A10">
        <v>4</v>
      </c>
      <c r="B10" s="15" t="str">
        <f>'List data'!B2</f>
        <v>Certification</v>
      </c>
      <c r="C10" s="25">
        <f>'List data'!D2</f>
        <v>9.5238095238095233E-2</v>
      </c>
      <c r="D10" s="26">
        <f ca="1">MIN(I10:Z10)</f>
        <v>2</v>
      </c>
      <c r="E10" s="27">
        <f ca="1">AVERAGE(I10:Z10)-_xlfn.STDEV.P(I10:Z10)</f>
        <v>1.8619288125423017</v>
      </c>
      <c r="F10" s="31">
        <f ca="1">AVERAGE(I10:Z10)</f>
        <v>2.3333333333333335</v>
      </c>
      <c r="G10" s="27">
        <f ca="1">AVERAGE(I10:Z10)+_xlfn.STDEV.P(I10:Z10)</f>
        <v>2.8047378541243653</v>
      </c>
      <c r="H10" s="26">
        <f ca="1">MAX(I10:Z10)</f>
        <v>3</v>
      </c>
      <c r="I10" s="2" t="str">
        <f ca="1">IF(I$7=$D$2,INDIRECT(I$5&amp;"!$H"&amp;$A10),"")</f>
        <v/>
      </c>
      <c r="J10" s="2">
        <f t="shared" ref="J10:O10" ca="1" si="2">IF(J$7=$D$2,INDIRECT(J$5&amp;"!$H"&amp;$A10),"")</f>
        <v>2</v>
      </c>
      <c r="K10" s="2">
        <f t="shared" ca="1" si="2"/>
        <v>2</v>
      </c>
      <c r="L10" s="2" t="str">
        <f t="shared" ca="1" si="2"/>
        <v/>
      </c>
      <c r="M10" s="2" t="str">
        <f t="shared" ca="1" si="2"/>
        <v/>
      </c>
      <c r="N10" s="2" t="str">
        <f t="shared" ca="1" si="2"/>
        <v/>
      </c>
      <c r="O10" s="2">
        <f t="shared" ca="1" si="2"/>
        <v>3</v>
      </c>
    </row>
    <row r="11" spans="1:15" ht="15">
      <c r="A11">
        <v>5</v>
      </c>
      <c r="B11" s="15" t="str">
        <f>'List data'!B3</f>
        <v>Functionality</v>
      </c>
      <c r="C11" s="25">
        <f>'List data'!D3</f>
        <v>0.20238095238095238</v>
      </c>
      <c r="D11" s="26">
        <f t="shared" ref="D11:D16" ca="1" si="3">MIN(I11:Z11)</f>
        <v>2</v>
      </c>
      <c r="E11" s="27">
        <f t="shared" ref="E11:E16" ca="1" si="4">AVERAGE(I11:Z11)-_xlfn.STDEV.P(I11:Z11)</f>
        <v>1.7238576250846032</v>
      </c>
      <c r="F11" s="31">
        <f t="shared" ref="F11:F16" ca="1" si="5">AVERAGE(I11:Z11)</f>
        <v>2.6666666666666665</v>
      </c>
      <c r="G11" s="27">
        <f t="shared" ref="G11:G16" ca="1" si="6">AVERAGE(I11:Z11)+_xlfn.STDEV.P(I11:Z11)</f>
        <v>3.6094757082487297</v>
      </c>
      <c r="H11" s="26">
        <f t="shared" ref="H11:H16" ca="1" si="7">MAX(I11:Z11)</f>
        <v>4</v>
      </c>
      <c r="I11" s="2" t="str">
        <f t="shared" ref="I11:O16" ca="1" si="8">IF(I$7=$D$2,INDIRECT(I$5&amp;"!$H"&amp;$A11),"")</f>
        <v/>
      </c>
      <c r="J11" s="2">
        <f t="shared" ca="1" si="8"/>
        <v>2</v>
      </c>
      <c r="K11" s="2">
        <f t="shared" ca="1" si="8"/>
        <v>2</v>
      </c>
      <c r="L11" s="2" t="str">
        <f t="shared" ca="1" si="8"/>
        <v/>
      </c>
      <c r="M11" s="2" t="str">
        <f t="shared" ca="1" si="8"/>
        <v/>
      </c>
      <c r="N11" s="2" t="str">
        <f t="shared" ca="1" si="8"/>
        <v/>
      </c>
      <c r="O11" s="2">
        <f t="shared" ca="1" si="8"/>
        <v>4</v>
      </c>
    </row>
    <row r="12" spans="1:15" ht="15">
      <c r="A12">
        <v>6</v>
      </c>
      <c r="B12" s="15" t="str">
        <f>'List data'!B4</f>
        <v>Changeability</v>
      </c>
      <c r="C12" s="25">
        <f>'List data'!D4</f>
        <v>0.14285714285714285</v>
      </c>
      <c r="D12" s="26">
        <f t="shared" ca="1" si="3"/>
        <v>1</v>
      </c>
      <c r="E12" s="27">
        <f t="shared" ca="1" si="4"/>
        <v>0.86192881254230158</v>
      </c>
      <c r="F12" s="31">
        <f t="shared" ca="1" si="5"/>
        <v>1.3333333333333333</v>
      </c>
      <c r="G12" s="27">
        <f t="shared" ca="1" si="6"/>
        <v>1.8047378541243648</v>
      </c>
      <c r="H12" s="26">
        <f t="shared" ca="1" si="7"/>
        <v>2</v>
      </c>
      <c r="I12" s="2" t="str">
        <f t="shared" ca="1" si="8"/>
        <v/>
      </c>
      <c r="J12" s="2">
        <f t="shared" ca="1" si="8"/>
        <v>1</v>
      </c>
      <c r="K12" s="2">
        <f t="shared" ca="1" si="8"/>
        <v>2</v>
      </c>
      <c r="L12" s="2" t="str">
        <f t="shared" ca="1" si="8"/>
        <v/>
      </c>
      <c r="M12" s="2" t="str">
        <f t="shared" ca="1" si="8"/>
        <v/>
      </c>
      <c r="N12" s="2" t="str">
        <f t="shared" ca="1" si="8"/>
        <v/>
      </c>
      <c r="O12" s="2">
        <f t="shared" ca="1" si="8"/>
        <v>1</v>
      </c>
    </row>
    <row r="13" spans="1:15" ht="15">
      <c r="A13">
        <v>7</v>
      </c>
      <c r="B13" s="15" t="str">
        <f>'List data'!B5</f>
        <v>Reliability</v>
      </c>
      <c r="C13" s="25">
        <f>'List data'!D5</f>
        <v>0.15476190476190477</v>
      </c>
      <c r="D13" s="26">
        <f t="shared" ca="1" si="3"/>
        <v>1</v>
      </c>
      <c r="E13" s="27">
        <f t="shared" ca="1" si="4"/>
        <v>1.183503419072274</v>
      </c>
      <c r="F13" s="31">
        <f t="shared" ca="1" si="5"/>
        <v>2</v>
      </c>
      <c r="G13" s="27">
        <f t="shared" ca="1" si="6"/>
        <v>2.8164965809277263</v>
      </c>
      <c r="H13" s="26">
        <f t="shared" ca="1" si="7"/>
        <v>3</v>
      </c>
      <c r="I13" s="2" t="str">
        <f t="shared" ca="1" si="8"/>
        <v/>
      </c>
      <c r="J13" s="2">
        <f t="shared" ca="1" si="8"/>
        <v>2</v>
      </c>
      <c r="K13" s="2">
        <f t="shared" ca="1" si="8"/>
        <v>1</v>
      </c>
      <c r="L13" s="2" t="str">
        <f t="shared" ca="1" si="8"/>
        <v/>
      </c>
      <c r="M13" s="2" t="str">
        <f t="shared" ca="1" si="8"/>
        <v/>
      </c>
      <c r="N13" s="2" t="str">
        <f t="shared" ca="1" si="8"/>
        <v/>
      </c>
      <c r="O13" s="2">
        <f t="shared" ca="1" si="8"/>
        <v>3</v>
      </c>
    </row>
    <row r="14" spans="1:15" ht="15">
      <c r="A14">
        <v>8</v>
      </c>
      <c r="B14" s="15" t="str">
        <f>'List data'!B6</f>
        <v>Support</v>
      </c>
      <c r="C14" s="25">
        <f>'List data'!D6</f>
        <v>0.10714285714285714</v>
      </c>
      <c r="D14" s="26">
        <f t="shared" ca="1" si="3"/>
        <v>1</v>
      </c>
      <c r="E14" s="27">
        <f t="shared" ca="1" si="4"/>
        <v>0.86192881254230158</v>
      </c>
      <c r="F14" s="31">
        <f t="shared" ca="1" si="5"/>
        <v>1.3333333333333333</v>
      </c>
      <c r="G14" s="27">
        <f t="shared" ca="1" si="6"/>
        <v>1.8047378541243648</v>
      </c>
      <c r="H14" s="26">
        <f t="shared" ca="1" si="7"/>
        <v>2</v>
      </c>
      <c r="I14" s="2" t="str">
        <f t="shared" ca="1" si="8"/>
        <v/>
      </c>
      <c r="J14" s="2">
        <f t="shared" ca="1" si="8"/>
        <v>1</v>
      </c>
      <c r="K14" s="2">
        <f t="shared" ca="1" si="8"/>
        <v>1</v>
      </c>
      <c r="L14" s="2" t="str">
        <f t="shared" ca="1" si="8"/>
        <v/>
      </c>
      <c r="M14" s="2" t="str">
        <f t="shared" ca="1" si="8"/>
        <v/>
      </c>
      <c r="N14" s="2" t="str">
        <f t="shared" ca="1" si="8"/>
        <v/>
      </c>
      <c r="O14" s="2">
        <f t="shared" ca="1" si="8"/>
        <v>2</v>
      </c>
    </row>
    <row r="15" spans="1:15" ht="15">
      <c r="A15">
        <v>9</v>
      </c>
      <c r="B15" s="15" t="str">
        <f>'List data'!B7</f>
        <v>Future-proofness</v>
      </c>
      <c r="C15" s="25">
        <f>'List data'!D7</f>
        <v>0.14285714285714285</v>
      </c>
      <c r="D15" s="26">
        <f t="shared" ca="1" si="3"/>
        <v>2</v>
      </c>
      <c r="E15" s="27">
        <f t="shared" ca="1" si="4"/>
        <v>2</v>
      </c>
      <c r="F15" s="31">
        <f t="shared" ca="1" si="5"/>
        <v>2</v>
      </c>
      <c r="G15" s="27">
        <f t="shared" ca="1" si="6"/>
        <v>2</v>
      </c>
      <c r="H15" s="26">
        <f t="shared" ca="1" si="7"/>
        <v>2</v>
      </c>
      <c r="I15" s="2" t="str">
        <f t="shared" ca="1" si="8"/>
        <v/>
      </c>
      <c r="J15" s="2">
        <f t="shared" ca="1" si="8"/>
        <v>2</v>
      </c>
      <c r="K15" s="2">
        <f t="shared" ca="1" si="8"/>
        <v>2</v>
      </c>
      <c r="L15" s="2" t="str">
        <f t="shared" ca="1" si="8"/>
        <v/>
      </c>
      <c r="M15" s="2" t="str">
        <f t="shared" ca="1" si="8"/>
        <v/>
      </c>
      <c r="N15" s="2" t="str">
        <f t="shared" ca="1" si="8"/>
        <v/>
      </c>
      <c r="O15" s="2">
        <f t="shared" ca="1" si="8"/>
        <v>2</v>
      </c>
    </row>
    <row r="16" spans="1:15" ht="15">
      <c r="A16">
        <v>10</v>
      </c>
      <c r="B16" s="15" t="str">
        <f>'List data'!B8</f>
        <v>Implementation effort</v>
      </c>
      <c r="C16" s="25">
        <f>'List data'!D8</f>
        <v>0.15476190476190477</v>
      </c>
      <c r="D16" s="26">
        <f t="shared" ca="1" si="3"/>
        <v>1</v>
      </c>
      <c r="E16" s="27">
        <f t="shared" ca="1" si="4"/>
        <v>0.72385762508460338</v>
      </c>
      <c r="F16" s="31">
        <f t="shared" ca="1" si="5"/>
        <v>1.6666666666666667</v>
      </c>
      <c r="G16" s="27">
        <f t="shared" ca="1" si="6"/>
        <v>2.6094757082487301</v>
      </c>
      <c r="H16" s="26">
        <f t="shared" ca="1" si="7"/>
        <v>3</v>
      </c>
      <c r="I16" s="2" t="str">
        <f t="shared" ca="1" si="8"/>
        <v/>
      </c>
      <c r="J16" s="2">
        <f t="shared" ca="1" si="8"/>
        <v>3</v>
      </c>
      <c r="K16" s="2">
        <f t="shared" ca="1" si="8"/>
        <v>1</v>
      </c>
      <c r="L16" s="2" t="str">
        <f t="shared" ca="1" si="8"/>
        <v/>
      </c>
      <c r="M16" s="2" t="str">
        <f t="shared" ca="1" si="8"/>
        <v/>
      </c>
      <c r="N16" s="2" t="str">
        <f t="shared" ca="1" si="8"/>
        <v/>
      </c>
      <c r="O16" s="2">
        <f t="shared" ca="1" si="8"/>
        <v>1</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2">
    <mergeCell ref="D2:F2"/>
    <mergeCell ref="B4:B7"/>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O32"/>
  <sheetViews>
    <sheetView workbookViewId="0">
      <selection activeCell="C2" sqref="C2"/>
    </sheetView>
  </sheetViews>
  <sheetFormatPr baseColWidth="10" defaultRowHeight="14.25"/>
  <cols>
    <col min="2" max="2" width="22.5" bestFit="1" customWidth="1"/>
    <col min="3" max="7" width="6.125" customWidth="1"/>
    <col min="8" max="8" width="6.87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118</v>
      </c>
      <c r="D2" s="78" t="str">
        <f>Evaluation!D2</f>
        <v>Employee</v>
      </c>
      <c r="E2" s="78"/>
      <c r="F2" s="78"/>
      <c r="H2" s="28" t="s">
        <v>120</v>
      </c>
    </row>
    <row r="4" spans="1:15" ht="14.25" customHeight="1">
      <c r="B4" s="77" t="s">
        <v>111</v>
      </c>
      <c r="D4" s="18"/>
      <c r="E4" s="18"/>
      <c r="F4" s="18"/>
      <c r="G4" s="22"/>
      <c r="H4" s="22" t="s">
        <v>109</v>
      </c>
      <c r="I4" s="2">
        <v>1</v>
      </c>
      <c r="J4" s="2">
        <v>2</v>
      </c>
      <c r="K4" s="2">
        <v>3</v>
      </c>
      <c r="L4" s="2">
        <v>22</v>
      </c>
      <c r="M4" s="2">
        <v>33</v>
      </c>
      <c r="N4" s="2">
        <v>123</v>
      </c>
      <c r="O4" s="2">
        <v>124</v>
      </c>
    </row>
    <row r="5" spans="1:15" s="16" customFormat="1">
      <c r="B5" s="77"/>
      <c r="D5" s="19"/>
      <c r="E5" s="19"/>
      <c r="F5" s="19"/>
      <c r="G5" s="23"/>
      <c r="H5" s="23" t="s">
        <v>110</v>
      </c>
      <c r="I5" s="24" t="str">
        <f>IF(I4&lt;10,"QU_00"&amp;I4,IF(I4&lt;100,"QU_0"&amp;I4,"QU_"&amp;I4))</f>
        <v>QU_001</v>
      </c>
      <c r="J5" s="24" t="str">
        <f t="shared" ref="J5:O5" si="0">IF(J4&lt;10,"QU_00"&amp;J4,IF(J4&lt;100,"QU_0"&amp;J4,"QU_"&amp;J4))</f>
        <v>QU_002</v>
      </c>
      <c r="K5" s="24" t="str">
        <f t="shared" si="0"/>
        <v>QU_003</v>
      </c>
      <c r="L5" s="24" t="str">
        <f t="shared" si="0"/>
        <v>QU_022</v>
      </c>
      <c r="M5" s="24" t="str">
        <f t="shared" si="0"/>
        <v>QU_033</v>
      </c>
      <c r="N5" s="24" t="str">
        <f t="shared" si="0"/>
        <v>QU_123</v>
      </c>
      <c r="O5" s="24" t="str">
        <f t="shared" si="0"/>
        <v>QU_124</v>
      </c>
    </row>
    <row r="6" spans="1:15">
      <c r="B6" s="77"/>
    </row>
    <row r="7" spans="1:15">
      <c r="B7" s="77"/>
      <c r="D7" s="18"/>
      <c r="E7" s="18"/>
      <c r="F7" s="36"/>
      <c r="G7" s="36"/>
      <c r="H7" s="22" t="s">
        <v>102</v>
      </c>
      <c r="I7" s="2" t="str">
        <f ca="1">INDIRECT(I5&amp;"!C2")</f>
        <v>Executive</v>
      </c>
      <c r="J7" s="2" t="str">
        <f t="shared" ref="J7:O7" ca="1" si="1">INDIRECT(J5&amp;"!C2")</f>
        <v>Employee</v>
      </c>
      <c r="K7" s="2" t="str">
        <f t="shared" ca="1" si="1"/>
        <v>Employee</v>
      </c>
      <c r="L7" s="2" t="str">
        <f t="shared" ca="1" si="1"/>
        <v>Executive</v>
      </c>
      <c r="M7" s="2" t="str">
        <f t="shared" ca="1" si="1"/>
        <v>IT dept.</v>
      </c>
      <c r="N7" s="2" t="str">
        <f t="shared" ca="1" si="1"/>
        <v>IT dept.</v>
      </c>
      <c r="O7" s="2" t="str">
        <f t="shared" ca="1" si="1"/>
        <v>Employee</v>
      </c>
    </row>
    <row r="8" spans="1:15">
      <c r="B8" s="29"/>
      <c r="D8" s="18"/>
      <c r="E8" s="18"/>
      <c r="F8" s="18"/>
      <c r="G8" s="18"/>
      <c r="H8" s="18"/>
    </row>
    <row r="9" spans="1:15" ht="15">
      <c r="D9" s="30" t="s">
        <v>29</v>
      </c>
      <c r="E9" s="30" t="s">
        <v>112</v>
      </c>
      <c r="F9" s="1" t="s">
        <v>113</v>
      </c>
      <c r="G9" s="30" t="s">
        <v>114</v>
      </c>
      <c r="H9" s="12" t="s">
        <v>30</v>
      </c>
    </row>
    <row r="10" spans="1:15" ht="15">
      <c r="A10">
        <v>4</v>
      </c>
      <c r="B10" s="15" t="str">
        <f>'List data'!B2</f>
        <v>Certification</v>
      </c>
      <c r="C10" s="25">
        <f>'List data'!D2</f>
        <v>9.5238095238095233E-2</v>
      </c>
      <c r="D10" s="26">
        <f ca="1">MIN(I10:Z10)</f>
        <v>3</v>
      </c>
      <c r="E10" s="27">
        <f ca="1">AVERAGE(I10:Z10)-_xlfn.STDEV.P(I10:Z10)</f>
        <v>2.8619288125423017</v>
      </c>
      <c r="F10" s="31">
        <f ca="1">AVERAGE(I10:Z10)</f>
        <v>3.3333333333333335</v>
      </c>
      <c r="G10" s="27">
        <f ca="1">AVERAGE(I10:Z10)+_xlfn.STDEV.P(I10:Z10)</f>
        <v>3.8047378541243653</v>
      </c>
      <c r="H10" s="26">
        <f ca="1">MAX(I10:Z10)</f>
        <v>4</v>
      </c>
      <c r="I10" s="2" t="str">
        <f ca="1">IF(I$7=$D$2,INDIRECT(I$5&amp;"!$I"&amp;$A10),"")</f>
        <v/>
      </c>
      <c r="J10" s="2">
        <f t="shared" ref="J10:O10" ca="1" si="2">IF(J$7=$D$2,INDIRECT(J$5&amp;"!$I"&amp;$A10),"")</f>
        <v>4</v>
      </c>
      <c r="K10" s="2">
        <f t="shared" ca="1" si="2"/>
        <v>3</v>
      </c>
      <c r="L10" s="2" t="str">
        <f t="shared" ca="1" si="2"/>
        <v/>
      </c>
      <c r="M10" s="2" t="str">
        <f t="shared" ca="1" si="2"/>
        <v/>
      </c>
      <c r="N10" s="2" t="str">
        <f t="shared" ca="1" si="2"/>
        <v/>
      </c>
      <c r="O10" s="2">
        <f t="shared" ca="1" si="2"/>
        <v>3</v>
      </c>
    </row>
    <row r="11" spans="1:15" ht="15">
      <c r="A11">
        <v>5</v>
      </c>
      <c r="B11" s="15" t="str">
        <f>'List data'!B3</f>
        <v>Functionality</v>
      </c>
      <c r="C11" s="25">
        <f>'List data'!D3</f>
        <v>0.20238095238095238</v>
      </c>
      <c r="D11" s="26">
        <f t="shared" ref="D11:D16" ca="1" si="3">MIN(I11:Z11)</f>
        <v>3</v>
      </c>
      <c r="E11" s="27">
        <f t="shared" ref="E11:E16" ca="1" si="4">AVERAGE(I11:Z11)-_xlfn.STDEV.P(I11:Z11)</f>
        <v>3.1952621458756347</v>
      </c>
      <c r="F11" s="31">
        <f t="shared" ref="F11:F16" ca="1" si="5">AVERAGE(I11:Z11)</f>
        <v>3.6666666666666665</v>
      </c>
      <c r="G11" s="27">
        <f t="shared" ref="G11:G16" ca="1" si="6">AVERAGE(I11:Z11)+_xlfn.STDEV.P(I11:Z11)</f>
        <v>4.1380711874576983</v>
      </c>
      <c r="H11" s="26">
        <f t="shared" ref="H11:H16" ca="1" si="7">MAX(I11:Z11)</f>
        <v>4</v>
      </c>
      <c r="I11" s="2" t="str">
        <f t="shared" ref="I11:O16" ca="1" si="8">IF(I$7=$D$2,INDIRECT(I$5&amp;"!$I"&amp;$A11),"")</f>
        <v/>
      </c>
      <c r="J11" s="2">
        <f t="shared" ca="1" si="8"/>
        <v>3</v>
      </c>
      <c r="K11" s="2">
        <f t="shared" ca="1" si="8"/>
        <v>4</v>
      </c>
      <c r="L11" s="2" t="str">
        <f t="shared" ca="1" si="8"/>
        <v/>
      </c>
      <c r="M11" s="2" t="str">
        <f t="shared" ca="1" si="8"/>
        <v/>
      </c>
      <c r="N11" s="2" t="str">
        <f t="shared" ca="1" si="8"/>
        <v/>
      </c>
      <c r="O11" s="2">
        <f t="shared" ca="1" si="8"/>
        <v>4</v>
      </c>
    </row>
    <row r="12" spans="1:15" ht="15">
      <c r="A12">
        <v>6</v>
      </c>
      <c r="B12" s="15" t="str">
        <f>'List data'!B4</f>
        <v>Changeability</v>
      </c>
      <c r="C12" s="25">
        <f>'List data'!D4</f>
        <v>0.14285714285714285</v>
      </c>
      <c r="D12" s="26">
        <f t="shared" ca="1" si="3"/>
        <v>3</v>
      </c>
      <c r="E12" s="27">
        <f t="shared" ca="1" si="4"/>
        <v>3</v>
      </c>
      <c r="F12" s="31">
        <f t="shared" ca="1" si="5"/>
        <v>3</v>
      </c>
      <c r="G12" s="27">
        <f t="shared" ca="1" si="6"/>
        <v>3</v>
      </c>
      <c r="H12" s="26">
        <f t="shared" ca="1" si="7"/>
        <v>3</v>
      </c>
      <c r="I12" s="2" t="str">
        <f t="shared" ca="1" si="8"/>
        <v/>
      </c>
      <c r="J12" s="2">
        <f t="shared" ca="1" si="8"/>
        <v>3</v>
      </c>
      <c r="K12" s="2">
        <f t="shared" ca="1" si="8"/>
        <v>3</v>
      </c>
      <c r="L12" s="2" t="str">
        <f t="shared" ca="1" si="8"/>
        <v/>
      </c>
      <c r="M12" s="2" t="str">
        <f t="shared" ca="1" si="8"/>
        <v/>
      </c>
      <c r="N12" s="2" t="str">
        <f t="shared" ca="1" si="8"/>
        <v/>
      </c>
      <c r="O12" s="2">
        <f t="shared" ca="1" si="8"/>
        <v>3</v>
      </c>
    </row>
    <row r="13" spans="1:15" ht="15">
      <c r="A13">
        <v>7</v>
      </c>
      <c r="B13" s="15" t="str">
        <f>'List data'!B5</f>
        <v>Reliability</v>
      </c>
      <c r="C13" s="25">
        <f>'List data'!D5</f>
        <v>0.15476190476190477</v>
      </c>
      <c r="D13" s="26">
        <f t="shared" ca="1" si="3"/>
        <v>3</v>
      </c>
      <c r="E13" s="27">
        <f t="shared" ca="1" si="4"/>
        <v>2.8619288125423017</v>
      </c>
      <c r="F13" s="31">
        <f t="shared" ca="1" si="5"/>
        <v>3.3333333333333335</v>
      </c>
      <c r="G13" s="27">
        <f t="shared" ca="1" si="6"/>
        <v>3.8047378541243653</v>
      </c>
      <c r="H13" s="26">
        <f t="shared" ca="1" si="7"/>
        <v>4</v>
      </c>
      <c r="I13" s="2" t="str">
        <f t="shared" ca="1" si="8"/>
        <v/>
      </c>
      <c r="J13" s="2">
        <f t="shared" ca="1" si="8"/>
        <v>3</v>
      </c>
      <c r="K13" s="2">
        <f t="shared" ca="1" si="8"/>
        <v>4</v>
      </c>
      <c r="L13" s="2" t="str">
        <f t="shared" ca="1" si="8"/>
        <v/>
      </c>
      <c r="M13" s="2" t="str">
        <f t="shared" ca="1" si="8"/>
        <v/>
      </c>
      <c r="N13" s="2" t="str">
        <f t="shared" ca="1" si="8"/>
        <v/>
      </c>
      <c r="O13" s="2">
        <f t="shared" ca="1" si="8"/>
        <v>3</v>
      </c>
    </row>
    <row r="14" spans="1:15" ht="15">
      <c r="A14">
        <v>8</v>
      </c>
      <c r="B14" s="15" t="str">
        <f>'List data'!B6</f>
        <v>Support</v>
      </c>
      <c r="C14" s="25">
        <f>'List data'!D6</f>
        <v>0.10714285714285714</v>
      </c>
      <c r="D14" s="26">
        <f t="shared" ca="1" si="3"/>
        <v>4</v>
      </c>
      <c r="E14" s="27">
        <f t="shared" ca="1" si="4"/>
        <v>4</v>
      </c>
      <c r="F14" s="31">
        <f t="shared" ca="1" si="5"/>
        <v>4</v>
      </c>
      <c r="G14" s="27">
        <f t="shared" ca="1" si="6"/>
        <v>4</v>
      </c>
      <c r="H14" s="26">
        <f t="shared" ca="1" si="7"/>
        <v>4</v>
      </c>
      <c r="I14" s="2" t="str">
        <f t="shared" ca="1" si="8"/>
        <v/>
      </c>
      <c r="J14" s="2">
        <f t="shared" ca="1" si="8"/>
        <v>4</v>
      </c>
      <c r="K14" s="2">
        <f t="shared" ca="1" si="8"/>
        <v>4</v>
      </c>
      <c r="L14" s="2" t="str">
        <f t="shared" ca="1" si="8"/>
        <v/>
      </c>
      <c r="M14" s="2" t="str">
        <f t="shared" ca="1" si="8"/>
        <v/>
      </c>
      <c r="N14" s="2" t="str">
        <f t="shared" ca="1" si="8"/>
        <v/>
      </c>
      <c r="O14" s="2">
        <f t="shared" ca="1" si="8"/>
        <v>4</v>
      </c>
    </row>
    <row r="15" spans="1:15" ht="15">
      <c r="A15">
        <v>9</v>
      </c>
      <c r="B15" s="15" t="str">
        <f>'List data'!B7</f>
        <v>Future-proofness</v>
      </c>
      <c r="C15" s="25">
        <f>'List data'!D7</f>
        <v>0.14285714285714285</v>
      </c>
      <c r="D15" s="26">
        <f t="shared" ca="1" si="3"/>
        <v>3</v>
      </c>
      <c r="E15" s="27">
        <f t="shared" ca="1" si="4"/>
        <v>3.1952621458756347</v>
      </c>
      <c r="F15" s="31">
        <f t="shared" ca="1" si="5"/>
        <v>3.6666666666666665</v>
      </c>
      <c r="G15" s="27">
        <f t="shared" ca="1" si="6"/>
        <v>4.1380711874576983</v>
      </c>
      <c r="H15" s="26">
        <f t="shared" ca="1" si="7"/>
        <v>4</v>
      </c>
      <c r="I15" s="2" t="str">
        <f t="shared" ca="1" si="8"/>
        <v/>
      </c>
      <c r="J15" s="2">
        <f t="shared" ca="1" si="8"/>
        <v>4</v>
      </c>
      <c r="K15" s="2">
        <f t="shared" ca="1" si="8"/>
        <v>4</v>
      </c>
      <c r="L15" s="2" t="str">
        <f t="shared" ca="1" si="8"/>
        <v/>
      </c>
      <c r="M15" s="2" t="str">
        <f t="shared" ca="1" si="8"/>
        <v/>
      </c>
      <c r="N15" s="2" t="str">
        <f t="shared" ca="1" si="8"/>
        <v/>
      </c>
      <c r="O15" s="2">
        <f t="shared" ca="1" si="8"/>
        <v>3</v>
      </c>
    </row>
    <row r="16" spans="1:15" ht="15">
      <c r="A16">
        <v>10</v>
      </c>
      <c r="B16" s="15" t="str">
        <f>'List data'!B8</f>
        <v>Implementation effort</v>
      </c>
      <c r="C16" s="25">
        <f>'List data'!D8</f>
        <v>0.15476190476190477</v>
      </c>
      <c r="D16" s="26">
        <f t="shared" ca="1" si="3"/>
        <v>3</v>
      </c>
      <c r="E16" s="27">
        <f t="shared" ca="1" si="4"/>
        <v>3.1952621458756347</v>
      </c>
      <c r="F16" s="31">
        <f t="shared" ca="1" si="5"/>
        <v>3.6666666666666665</v>
      </c>
      <c r="G16" s="27">
        <f t="shared" ca="1" si="6"/>
        <v>4.1380711874576983</v>
      </c>
      <c r="H16" s="26">
        <f t="shared" ca="1" si="7"/>
        <v>4</v>
      </c>
      <c r="I16" s="2" t="str">
        <f t="shared" ca="1" si="8"/>
        <v/>
      </c>
      <c r="J16" s="2">
        <f t="shared" ca="1" si="8"/>
        <v>4</v>
      </c>
      <c r="K16" s="2">
        <f t="shared" ca="1" si="8"/>
        <v>4</v>
      </c>
      <c r="L16" s="2" t="str">
        <f t="shared" ca="1" si="8"/>
        <v/>
      </c>
      <c r="M16" s="2" t="str">
        <f t="shared" ca="1" si="8"/>
        <v/>
      </c>
      <c r="N16" s="2" t="str">
        <f t="shared" ca="1" si="8"/>
        <v/>
      </c>
      <c r="O16" s="2">
        <f t="shared" ca="1" si="8"/>
        <v>3</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2">
    <mergeCell ref="D2:F2"/>
    <mergeCell ref="B4:B7"/>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7</v>
      </c>
      <c r="E1" s="77" t="s">
        <v>104</v>
      </c>
      <c r="F1" s="77"/>
      <c r="G1" s="77"/>
    </row>
    <row r="2" spans="1:9" ht="15">
      <c r="B2" s="4" t="s">
        <v>102</v>
      </c>
      <c r="C2" s="60" t="s">
        <v>82</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1</v>
      </c>
      <c r="F4" s="58">
        <v>3</v>
      </c>
      <c r="G4" s="58">
        <v>2</v>
      </c>
      <c r="H4" s="58">
        <v>1</v>
      </c>
      <c r="I4" s="58">
        <v>3</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2</v>
      </c>
      <c r="G5" s="58">
        <v>4</v>
      </c>
      <c r="H5" s="58">
        <v>2</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3</v>
      </c>
      <c r="F6" s="58">
        <v>2</v>
      </c>
      <c r="G6" s="58">
        <v>2</v>
      </c>
      <c r="H6" s="58">
        <v>1</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2</v>
      </c>
      <c r="F7" s="58">
        <v>2</v>
      </c>
      <c r="G7" s="58">
        <v>4</v>
      </c>
      <c r="H7" s="58">
        <v>1</v>
      </c>
      <c r="I7" s="58">
        <v>3</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3</v>
      </c>
      <c r="G8" s="58">
        <v>2</v>
      </c>
      <c r="H8" s="58">
        <v>2</v>
      </c>
      <c r="I8" s="58">
        <v>4</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2</v>
      </c>
      <c r="G9" s="58">
        <v>2</v>
      </c>
      <c r="H9" s="58">
        <v>2</v>
      </c>
      <c r="I9" s="58">
        <v>4</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3</v>
      </c>
      <c r="G10" s="58">
        <v>2</v>
      </c>
      <c r="H10" s="58">
        <v>1</v>
      </c>
      <c r="I10" s="58">
        <v>4</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&amp;L&amp;F&amp;RSeite &amp;P von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data'!$E$2:$E$5</xm:f>
          </x14:formula1>
          <xm:sqref>D11:D30 E4:I10</xm:sqref>
        </x14:dataValidation>
        <x14:dataValidation type="list" allowBlank="1" showInputMessage="1" showErrorMessage="1">
          <x14:formula1>
            <xm:f>'List data'!$A$2:$A$4</xm:f>
          </x14:formula1>
          <xm:sqref>C2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47</v>
      </c>
      <c r="E1" s="77" t="s">
        <v>104</v>
      </c>
      <c r="F1" s="77"/>
      <c r="G1" s="77"/>
    </row>
    <row r="2" spans="1:9" ht="15">
      <c r="B2" s="4" t="s">
        <v>102</v>
      </c>
      <c r="C2" s="60" t="s">
        <v>83</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2</v>
      </c>
      <c r="F4" s="58">
        <v>2</v>
      </c>
      <c r="G4" s="58">
        <v>2</v>
      </c>
      <c r="H4" s="58">
        <v>2</v>
      </c>
      <c r="I4" s="58">
        <v>4</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3</v>
      </c>
      <c r="G5" s="58">
        <v>2</v>
      </c>
      <c r="H5" s="58">
        <v>2</v>
      </c>
      <c r="I5" s="58">
        <v>3</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3</v>
      </c>
      <c r="F6" s="58">
        <v>3</v>
      </c>
      <c r="G6" s="58">
        <v>2</v>
      </c>
      <c r="H6" s="58">
        <v>1</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3</v>
      </c>
      <c r="F7" s="58">
        <v>2</v>
      </c>
      <c r="G7" s="58">
        <v>2</v>
      </c>
      <c r="H7" s="58">
        <v>2</v>
      </c>
      <c r="I7" s="58">
        <v>3</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3</v>
      </c>
      <c r="G8" s="58">
        <v>2</v>
      </c>
      <c r="H8" s="58">
        <v>1</v>
      </c>
      <c r="I8" s="58">
        <v>4</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3</v>
      </c>
      <c r="G9" s="58">
        <v>2</v>
      </c>
      <c r="H9" s="58">
        <v>2</v>
      </c>
      <c r="I9" s="58">
        <v>4</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3</v>
      </c>
      <c r="G10" s="58">
        <v>2</v>
      </c>
      <c r="H10" s="58">
        <v>3</v>
      </c>
      <c r="I10" s="58">
        <v>4</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data'!$A$2:$A$4</xm:f>
          </x14:formula1>
          <xm:sqref>C2</xm:sqref>
        </x14:dataValidation>
        <x14:dataValidation type="list" allowBlank="1" showInputMessage="1" showErrorMessage="1">
          <x14:formula1>
            <xm:f>'List data'!$E$2:$E$5</xm:f>
          </x14:formula1>
          <xm:sqref>D11:D30 E4:I10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48</v>
      </c>
      <c r="E1" s="77" t="s">
        <v>104</v>
      </c>
      <c r="F1" s="77"/>
      <c r="G1" s="77"/>
    </row>
    <row r="2" spans="1:9" ht="15">
      <c r="B2" s="4" t="s">
        <v>102</v>
      </c>
      <c r="C2" s="60" t="s">
        <v>83</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2</v>
      </c>
      <c r="F4" s="58">
        <v>2</v>
      </c>
      <c r="G4" s="58">
        <v>4</v>
      </c>
      <c r="H4" s="58">
        <v>2</v>
      </c>
      <c r="I4" s="58">
        <v>3</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2</v>
      </c>
      <c r="G5" s="58">
        <v>2</v>
      </c>
      <c r="H5" s="58">
        <v>2</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3</v>
      </c>
      <c r="F6" s="58">
        <v>3</v>
      </c>
      <c r="G6" s="58">
        <v>2</v>
      </c>
      <c r="H6" s="58">
        <v>2</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2</v>
      </c>
      <c r="F7" s="58">
        <v>3</v>
      </c>
      <c r="G7" s="58">
        <v>4</v>
      </c>
      <c r="H7" s="58">
        <v>1</v>
      </c>
      <c r="I7" s="58">
        <v>4</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2</v>
      </c>
      <c r="F8" s="58">
        <v>3</v>
      </c>
      <c r="G8" s="58">
        <v>2</v>
      </c>
      <c r="H8" s="58">
        <v>1</v>
      </c>
      <c r="I8" s="58">
        <v>4</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2</v>
      </c>
      <c r="G9" s="58">
        <v>3</v>
      </c>
      <c r="H9" s="58">
        <v>2</v>
      </c>
      <c r="I9" s="58">
        <v>4</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2</v>
      </c>
      <c r="G10" s="58">
        <v>3</v>
      </c>
      <c r="H10" s="58">
        <v>1</v>
      </c>
      <c r="I10" s="58">
        <v>4</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data'!$A$2:$A$4</xm:f>
          </x14:formula1>
          <xm:sqref>C2</xm:sqref>
        </x14:dataValidation>
        <x14:dataValidation type="list" allowBlank="1" showInputMessage="1" showErrorMessage="1">
          <x14:formula1>
            <xm:f>'List data'!$E$2:$E$5</xm:f>
          </x14:formula1>
          <xm:sqref>D11:D30 E4:I10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26</v>
      </c>
      <c r="E1" s="77" t="s">
        <v>104</v>
      </c>
      <c r="F1" s="77"/>
      <c r="G1" s="77"/>
    </row>
    <row r="2" spans="1:9" ht="15">
      <c r="B2" s="4" t="s">
        <v>102</v>
      </c>
      <c r="C2" s="60" t="s">
        <v>82</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1</v>
      </c>
      <c r="F4" s="58">
        <v>3</v>
      </c>
      <c r="G4" s="58">
        <v>3</v>
      </c>
      <c r="H4" s="58">
        <v>1</v>
      </c>
      <c r="I4" s="58">
        <v>3</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3</v>
      </c>
      <c r="G5" s="58">
        <v>3</v>
      </c>
      <c r="H5" s="58">
        <v>2</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2</v>
      </c>
      <c r="F6" s="58">
        <v>3</v>
      </c>
      <c r="G6" s="58">
        <v>2</v>
      </c>
      <c r="H6" s="58">
        <v>4</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3</v>
      </c>
      <c r="F7" s="58">
        <v>2</v>
      </c>
      <c r="G7" s="58">
        <v>3</v>
      </c>
      <c r="H7" s="58">
        <v>2</v>
      </c>
      <c r="I7" s="58">
        <v>3</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2</v>
      </c>
      <c r="G8" s="58">
        <v>2</v>
      </c>
      <c r="H8" s="58">
        <v>2</v>
      </c>
      <c r="I8" s="58">
        <v>4</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2</v>
      </c>
      <c r="G9" s="58">
        <v>2</v>
      </c>
      <c r="H9" s="58">
        <v>2</v>
      </c>
      <c r="I9" s="58">
        <v>4</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2</v>
      </c>
      <c r="G10" s="58">
        <v>2</v>
      </c>
      <c r="H10" s="58">
        <v>4</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data'!$E$2:$E$5</xm:f>
          </x14:formula1>
          <xm:sqref>D11:D30 E4:I10</xm:sqref>
        </x14:dataValidation>
        <x14:dataValidation type="list" allowBlank="1" showInputMessage="1" showErrorMessage="1">
          <x14:formula1>
            <xm:f>'List data'!$A$2:$A$4</xm:f>
          </x14:formula1>
          <xm:sqref>C2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49</v>
      </c>
      <c r="E1" s="77" t="s">
        <v>104</v>
      </c>
      <c r="F1" s="77"/>
      <c r="G1" s="77"/>
    </row>
    <row r="2" spans="1:9" ht="15">
      <c r="B2" s="4" t="s">
        <v>102</v>
      </c>
      <c r="C2" s="60" t="s">
        <v>108</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2</v>
      </c>
      <c r="F4" s="58">
        <v>3</v>
      </c>
      <c r="G4" s="58">
        <v>2</v>
      </c>
      <c r="H4" s="58">
        <v>3</v>
      </c>
      <c r="I4" s="58">
        <v>3</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3</v>
      </c>
      <c r="G5" s="58">
        <v>4</v>
      </c>
      <c r="H5" s="58">
        <v>1</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2</v>
      </c>
      <c r="F6" s="58">
        <v>3</v>
      </c>
      <c r="G6" s="58">
        <v>2</v>
      </c>
      <c r="H6" s="58">
        <v>3</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2</v>
      </c>
      <c r="F7" s="58">
        <v>3</v>
      </c>
      <c r="G7" s="58">
        <v>3</v>
      </c>
      <c r="H7" s="58">
        <v>1</v>
      </c>
      <c r="I7" s="58">
        <v>3</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3</v>
      </c>
      <c r="G8" s="58">
        <v>2</v>
      </c>
      <c r="H8" s="58">
        <v>1</v>
      </c>
      <c r="I8" s="58">
        <v>3</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2</v>
      </c>
      <c r="G9" s="58">
        <v>2</v>
      </c>
      <c r="H9" s="58">
        <v>4</v>
      </c>
      <c r="I9" s="58">
        <v>3</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3</v>
      </c>
      <c r="G10" s="58">
        <v>2</v>
      </c>
      <c r="H10" s="58">
        <v>3</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data'!$A$2:$A$4</xm:f>
          </x14:formula1>
          <xm:sqref>C2</xm:sqref>
        </x14:dataValidation>
        <x14:dataValidation type="list" allowBlank="1" showInputMessage="1" showErrorMessage="1">
          <x14:formula1>
            <xm:f>'List data'!$E$2:$E$5</xm:f>
          </x14:formula1>
          <xm:sqref>D11:D30 E4:I10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50</v>
      </c>
      <c r="E1" s="77" t="s">
        <v>104</v>
      </c>
      <c r="F1" s="77"/>
      <c r="G1" s="77"/>
    </row>
    <row r="2" spans="1:9" ht="15">
      <c r="B2" s="4" t="s">
        <v>102</v>
      </c>
      <c r="C2" s="60" t="s">
        <v>108</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3</v>
      </c>
      <c r="F4" s="58">
        <v>3</v>
      </c>
      <c r="G4" s="58">
        <v>2</v>
      </c>
      <c r="H4" s="58">
        <v>1</v>
      </c>
      <c r="I4" s="58">
        <v>4</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2</v>
      </c>
      <c r="G5" s="58">
        <v>4</v>
      </c>
      <c r="H5" s="58">
        <v>2</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2</v>
      </c>
      <c r="F6" s="58">
        <v>3</v>
      </c>
      <c r="G6" s="58">
        <v>3</v>
      </c>
      <c r="H6" s="58">
        <v>1</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2</v>
      </c>
      <c r="F7" s="58">
        <v>2</v>
      </c>
      <c r="G7" s="58">
        <v>3</v>
      </c>
      <c r="H7" s="58">
        <v>1</v>
      </c>
      <c r="I7" s="58">
        <v>4</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2</v>
      </c>
      <c r="G8" s="58">
        <v>2</v>
      </c>
      <c r="H8" s="58">
        <v>4</v>
      </c>
      <c r="I8" s="58">
        <v>3</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3</v>
      </c>
      <c r="F9" s="58">
        <v>2</v>
      </c>
      <c r="G9" s="58">
        <v>3</v>
      </c>
      <c r="H9" s="58">
        <v>2</v>
      </c>
      <c r="I9" s="58">
        <v>3</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1</v>
      </c>
      <c r="F10" s="58">
        <v>3</v>
      </c>
      <c r="G10" s="58">
        <v>4</v>
      </c>
      <c r="H10" s="58">
        <v>1</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data'!$E$2:$E$5</xm:f>
          </x14:formula1>
          <xm:sqref>D11:D30 E4:I10</xm:sqref>
        </x14:dataValidation>
        <x14:dataValidation type="list" allowBlank="1" showInputMessage="1" showErrorMessage="1">
          <x14:formula1>
            <xm:f>'List data'!$A$2:$A$4</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2"/>
  <sheetViews>
    <sheetView workbookViewId="0">
      <selection activeCell="C2" sqref="C2"/>
    </sheetView>
  </sheetViews>
  <sheetFormatPr baseColWidth="10" defaultRowHeight="14.25"/>
  <cols>
    <col min="2" max="2" width="22.5" bestFit="1" customWidth="1"/>
    <col min="3" max="8" width="6.12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119</v>
      </c>
      <c r="D2" s="78" t="str">
        <f>Auswertung!D2</f>
        <v>Mitarbeiter</v>
      </c>
      <c r="E2" s="78"/>
      <c r="F2" s="78"/>
      <c r="H2" s="28" t="s">
        <v>63</v>
      </c>
    </row>
    <row r="4" spans="1:15" ht="14.25" customHeight="1">
      <c r="B4" s="77" t="s">
        <v>35</v>
      </c>
      <c r="D4" s="18"/>
      <c r="E4" s="18"/>
      <c r="F4" s="18"/>
      <c r="G4" s="22"/>
      <c r="H4" s="22" t="s">
        <v>27</v>
      </c>
      <c r="I4" s="2">
        <v>1</v>
      </c>
      <c r="J4" s="2">
        <v>2</v>
      </c>
      <c r="K4" s="2">
        <v>3</v>
      </c>
      <c r="L4" s="2">
        <v>22</v>
      </c>
      <c r="M4" s="2">
        <v>33</v>
      </c>
      <c r="N4" s="2">
        <v>123</v>
      </c>
      <c r="O4" s="2">
        <v>124</v>
      </c>
    </row>
    <row r="5" spans="1:15" s="16" customFormat="1">
      <c r="B5" s="77"/>
      <c r="D5" s="19"/>
      <c r="E5" s="19"/>
      <c r="F5" s="19"/>
      <c r="G5" s="23"/>
      <c r="H5" s="23" t="s">
        <v>28</v>
      </c>
      <c r="I5" s="24" t="str">
        <f>IF(I4&lt;10,"FB_00"&amp;I4,IF(I4&lt;100,"FB_0"&amp;I4,"FB_"&amp;I4))</f>
        <v>FB_001</v>
      </c>
      <c r="J5" s="24" t="str">
        <f t="shared" ref="J5:O5" si="0">IF(J4&lt;10,"FB_00"&amp;J4,IF(J4&lt;100,"FB_0"&amp;J4,"FB_"&amp;J4))</f>
        <v>FB_002</v>
      </c>
      <c r="K5" s="24" t="str">
        <f t="shared" si="0"/>
        <v>FB_003</v>
      </c>
      <c r="L5" s="24" t="str">
        <f t="shared" si="0"/>
        <v>FB_022</v>
      </c>
      <c r="M5" s="24" t="str">
        <f t="shared" si="0"/>
        <v>FB_033</v>
      </c>
      <c r="N5" s="24" t="str">
        <f t="shared" si="0"/>
        <v>FB_123</v>
      </c>
      <c r="O5" s="24" t="str">
        <f t="shared" si="0"/>
        <v>FB_124</v>
      </c>
    </row>
    <row r="6" spans="1:15">
      <c r="B6" s="77"/>
    </row>
    <row r="7" spans="1:15">
      <c r="B7" s="77"/>
      <c r="D7" s="18"/>
      <c r="E7" s="18"/>
      <c r="F7" s="79" t="s">
        <v>3</v>
      </c>
      <c r="G7" s="80"/>
      <c r="H7" s="81"/>
      <c r="I7" s="2" t="str">
        <f ca="1">INDIRECT(I5&amp;"!C2")</f>
        <v>Führungskraft</v>
      </c>
      <c r="J7" s="2" t="str">
        <f t="shared" ref="J7:O7" ca="1" si="1">INDIRECT(J5&amp;"!C2")</f>
        <v>Mitarbeiter</v>
      </c>
      <c r="K7" s="2" t="str">
        <f t="shared" ca="1" si="1"/>
        <v>Mitarbeiter</v>
      </c>
      <c r="L7" s="2" t="str">
        <f t="shared" ca="1" si="1"/>
        <v>Führungskraft</v>
      </c>
      <c r="M7" s="2" t="str">
        <f t="shared" ca="1" si="1"/>
        <v>IT-Abteilung</v>
      </c>
      <c r="N7" s="2" t="str">
        <f t="shared" ca="1" si="1"/>
        <v>IT-Abteilung</v>
      </c>
      <c r="O7" s="2" t="str">
        <f t="shared" ca="1" si="1"/>
        <v>Mitarbeiter</v>
      </c>
    </row>
    <row r="8" spans="1:15">
      <c r="B8" s="29"/>
      <c r="D8" s="18"/>
      <c r="E8" s="18"/>
      <c r="F8" s="18"/>
      <c r="G8" s="18"/>
      <c r="H8" s="18"/>
    </row>
    <row r="9" spans="1:15" ht="15">
      <c r="D9" s="30" t="s">
        <v>29</v>
      </c>
      <c r="E9" s="30" t="s">
        <v>31</v>
      </c>
      <c r="F9" s="1" t="s">
        <v>32</v>
      </c>
      <c r="G9" s="30" t="s">
        <v>33</v>
      </c>
      <c r="H9" s="12" t="s">
        <v>30</v>
      </c>
    </row>
    <row r="10" spans="1:15" ht="15">
      <c r="A10">
        <v>4</v>
      </c>
      <c r="B10" s="15" t="str">
        <f>Listendaten!B2</f>
        <v>Zertifizierung</v>
      </c>
      <c r="C10" s="25">
        <f>Listendaten!D2</f>
        <v>9.5238095238095233E-2</v>
      </c>
      <c r="D10" s="26">
        <f ca="1">MIN(I10:Z10)</f>
        <v>2</v>
      </c>
      <c r="E10" s="27">
        <f ca="1">AVERAGE(I10:Z10)-_xlfn.STDEV.P(I10:Z10)</f>
        <v>2</v>
      </c>
      <c r="F10" s="31">
        <f ca="1">AVERAGE(I10:Z10)</f>
        <v>2</v>
      </c>
      <c r="G10" s="27">
        <f ca="1">AVERAGE(I10:Z10)+_xlfn.STDEV.P(I10:Z10)</f>
        <v>2</v>
      </c>
      <c r="H10" s="26">
        <f ca="1">MAX(I10:Z10)</f>
        <v>2</v>
      </c>
      <c r="I10" s="2" t="str">
        <f t="shared" ref="I10:O16" ca="1" si="2">IF(I$7=$D$2,INDIRECT(I$5&amp;"!$E"&amp;$A10),"")</f>
        <v/>
      </c>
      <c r="J10" s="2">
        <f t="shared" ca="1" si="2"/>
        <v>2</v>
      </c>
      <c r="K10" s="2">
        <f t="shared" ca="1" si="2"/>
        <v>2</v>
      </c>
      <c r="L10" s="2" t="str">
        <f t="shared" ca="1" si="2"/>
        <v/>
      </c>
      <c r="M10" s="2" t="str">
        <f t="shared" ca="1" si="2"/>
        <v/>
      </c>
      <c r="N10" s="2" t="str">
        <f t="shared" ca="1" si="2"/>
        <v/>
      </c>
      <c r="O10" s="2">
        <f t="shared" ca="1" si="2"/>
        <v>2</v>
      </c>
    </row>
    <row r="11" spans="1:15" ht="15">
      <c r="A11">
        <v>5</v>
      </c>
      <c r="B11" s="15" t="str">
        <f>Listendaten!B3</f>
        <v>Funktionsumfang</v>
      </c>
      <c r="C11" s="25">
        <f>Listendaten!D3</f>
        <v>0.20238095238095238</v>
      </c>
      <c r="D11" s="26">
        <f t="shared" ref="D11:D16" ca="1" si="3">MIN(I11:Z11)</f>
        <v>3</v>
      </c>
      <c r="E11" s="27">
        <f t="shared" ref="E11:E16" ca="1" si="4">AVERAGE(I11:Z11)-_xlfn.STDEV.P(I11:Z11)</f>
        <v>3</v>
      </c>
      <c r="F11" s="31">
        <f t="shared" ref="F11:F16" ca="1" si="5">AVERAGE(I11:Z11)</f>
        <v>3</v>
      </c>
      <c r="G11" s="27">
        <f t="shared" ref="G11:G16" ca="1" si="6">AVERAGE(I11:Z11)+_xlfn.STDEV.P(I11:Z11)</f>
        <v>3</v>
      </c>
      <c r="H11" s="26">
        <f t="shared" ref="H11:H16" ca="1" si="7">MAX(I11:Z11)</f>
        <v>3</v>
      </c>
      <c r="I11" s="2" t="str">
        <f t="shared" ca="1" si="2"/>
        <v/>
      </c>
      <c r="J11" s="2">
        <f t="shared" ca="1" si="2"/>
        <v>3</v>
      </c>
      <c r="K11" s="2">
        <f t="shared" ca="1" si="2"/>
        <v>3</v>
      </c>
      <c r="L11" s="2" t="str">
        <f t="shared" ca="1" si="2"/>
        <v/>
      </c>
      <c r="M11" s="2" t="str">
        <f t="shared" ca="1" si="2"/>
        <v/>
      </c>
      <c r="N11" s="2" t="str">
        <f t="shared" ca="1" si="2"/>
        <v/>
      </c>
      <c r="O11" s="2">
        <f t="shared" ca="1" si="2"/>
        <v>3</v>
      </c>
    </row>
    <row r="12" spans="1:15" ht="15">
      <c r="A12">
        <v>6</v>
      </c>
      <c r="B12" s="15" t="str">
        <f>Listendaten!B4</f>
        <v>Änderbarkeit</v>
      </c>
      <c r="C12" s="25">
        <f>Listendaten!D4</f>
        <v>0.14285714285714285</v>
      </c>
      <c r="D12" s="26">
        <f t="shared" ca="1" si="3"/>
        <v>3</v>
      </c>
      <c r="E12" s="27">
        <f t="shared" ca="1" si="4"/>
        <v>3</v>
      </c>
      <c r="F12" s="31">
        <f t="shared" ca="1" si="5"/>
        <v>3</v>
      </c>
      <c r="G12" s="27">
        <f t="shared" ca="1" si="6"/>
        <v>3</v>
      </c>
      <c r="H12" s="26">
        <f t="shared" ca="1" si="7"/>
        <v>3</v>
      </c>
      <c r="I12" s="2" t="str">
        <f t="shared" ca="1" si="2"/>
        <v/>
      </c>
      <c r="J12" s="2">
        <f t="shared" ca="1" si="2"/>
        <v>3</v>
      </c>
      <c r="K12" s="2">
        <f t="shared" ca="1" si="2"/>
        <v>3</v>
      </c>
      <c r="L12" s="2" t="str">
        <f t="shared" ca="1" si="2"/>
        <v/>
      </c>
      <c r="M12" s="2" t="str">
        <f t="shared" ca="1" si="2"/>
        <v/>
      </c>
      <c r="N12" s="2" t="str">
        <f t="shared" ca="1" si="2"/>
        <v/>
      </c>
      <c r="O12" s="2">
        <f t="shared" ca="1" si="2"/>
        <v>3</v>
      </c>
    </row>
    <row r="13" spans="1:15" ht="15">
      <c r="A13">
        <v>7</v>
      </c>
      <c r="B13" s="15" t="str">
        <f>Listendaten!B5</f>
        <v>Zuverlässigkeit</v>
      </c>
      <c r="C13" s="25">
        <f>Listendaten!D5</f>
        <v>0.15476190476190477</v>
      </c>
      <c r="D13" s="26">
        <f t="shared" ca="1" si="3"/>
        <v>2</v>
      </c>
      <c r="E13" s="27">
        <f t="shared" ca="1" si="4"/>
        <v>1.8619288125423017</v>
      </c>
      <c r="F13" s="31">
        <f t="shared" ca="1" si="5"/>
        <v>2.3333333333333335</v>
      </c>
      <c r="G13" s="27">
        <f t="shared" ca="1" si="6"/>
        <v>2.8047378541243653</v>
      </c>
      <c r="H13" s="26">
        <f t="shared" ca="1" si="7"/>
        <v>3</v>
      </c>
      <c r="I13" s="2" t="str">
        <f t="shared" ca="1" si="2"/>
        <v/>
      </c>
      <c r="J13" s="2">
        <f t="shared" ca="1" si="2"/>
        <v>3</v>
      </c>
      <c r="K13" s="2">
        <f t="shared" ca="1" si="2"/>
        <v>2</v>
      </c>
      <c r="L13" s="2" t="str">
        <f t="shared" ca="1" si="2"/>
        <v/>
      </c>
      <c r="M13" s="2" t="str">
        <f t="shared" ca="1" si="2"/>
        <v/>
      </c>
      <c r="N13" s="2" t="str">
        <f t="shared" ca="1" si="2"/>
        <v/>
      </c>
      <c r="O13" s="2">
        <f t="shared" ca="1" si="2"/>
        <v>2</v>
      </c>
    </row>
    <row r="14" spans="1:15" ht="15">
      <c r="A14">
        <v>8</v>
      </c>
      <c r="B14" s="15" t="str">
        <f>Listendaten!B6</f>
        <v>Support</v>
      </c>
      <c r="C14" s="25">
        <f>Listendaten!D6</f>
        <v>0.10714285714285714</v>
      </c>
      <c r="D14" s="26">
        <f t="shared" ca="1" si="3"/>
        <v>2</v>
      </c>
      <c r="E14" s="27">
        <f t="shared" ca="1" si="4"/>
        <v>2.1952621458756347</v>
      </c>
      <c r="F14" s="31">
        <f t="shared" ca="1" si="5"/>
        <v>2.6666666666666665</v>
      </c>
      <c r="G14" s="27">
        <f t="shared" ca="1" si="6"/>
        <v>3.1380711874576983</v>
      </c>
      <c r="H14" s="26">
        <f t="shared" ca="1" si="7"/>
        <v>3</v>
      </c>
      <c r="I14" s="2" t="str">
        <f t="shared" ca="1" si="2"/>
        <v/>
      </c>
      <c r="J14" s="2">
        <f t="shared" ca="1" si="2"/>
        <v>3</v>
      </c>
      <c r="K14" s="2">
        <f t="shared" ca="1" si="2"/>
        <v>2</v>
      </c>
      <c r="L14" s="2" t="str">
        <f t="shared" ca="1" si="2"/>
        <v/>
      </c>
      <c r="M14" s="2" t="str">
        <f t="shared" ca="1" si="2"/>
        <v/>
      </c>
      <c r="N14" s="2" t="str">
        <f t="shared" ca="1" si="2"/>
        <v/>
      </c>
      <c r="O14" s="2">
        <f t="shared" ca="1" si="2"/>
        <v>3</v>
      </c>
    </row>
    <row r="15" spans="1:15" ht="15">
      <c r="A15">
        <v>9</v>
      </c>
      <c r="B15" s="15" t="str">
        <f>Listendaten!B7</f>
        <v>Zukunftssicherheit</v>
      </c>
      <c r="C15" s="25">
        <f>Listendaten!D7</f>
        <v>0.14285714285714285</v>
      </c>
      <c r="D15" s="26">
        <f t="shared" ca="1" si="3"/>
        <v>1</v>
      </c>
      <c r="E15" s="27">
        <f t="shared" ca="1" si="4"/>
        <v>1</v>
      </c>
      <c r="F15" s="31">
        <f t="shared" ca="1" si="5"/>
        <v>1</v>
      </c>
      <c r="G15" s="27">
        <f t="shared" ca="1" si="6"/>
        <v>1</v>
      </c>
      <c r="H15" s="26">
        <f t="shared" ca="1" si="7"/>
        <v>1</v>
      </c>
      <c r="I15" s="2" t="str">
        <f t="shared" ca="1" si="2"/>
        <v/>
      </c>
      <c r="J15" s="2">
        <f t="shared" ca="1" si="2"/>
        <v>1</v>
      </c>
      <c r="K15" s="2">
        <f t="shared" ca="1" si="2"/>
        <v>1</v>
      </c>
      <c r="L15" s="2" t="str">
        <f t="shared" ca="1" si="2"/>
        <v/>
      </c>
      <c r="M15" s="2" t="str">
        <f t="shared" ca="1" si="2"/>
        <v/>
      </c>
      <c r="N15" s="2" t="str">
        <f t="shared" ca="1" si="2"/>
        <v/>
      </c>
      <c r="O15" s="2">
        <f t="shared" ca="1" si="2"/>
        <v>1</v>
      </c>
    </row>
    <row r="16" spans="1:15" ht="15">
      <c r="A16">
        <v>10</v>
      </c>
      <c r="B16" s="15" t="str">
        <f>Listendaten!B8</f>
        <v>Implementierungsaufwand</v>
      </c>
      <c r="C16" s="25">
        <f>Listendaten!D8</f>
        <v>0.15476190476190477</v>
      </c>
      <c r="D16" s="26">
        <f t="shared" ca="1" si="3"/>
        <v>2</v>
      </c>
      <c r="E16" s="27">
        <f t="shared" ca="1" si="4"/>
        <v>2</v>
      </c>
      <c r="F16" s="31">
        <f t="shared" ca="1" si="5"/>
        <v>2</v>
      </c>
      <c r="G16" s="27">
        <f t="shared" ca="1" si="6"/>
        <v>2</v>
      </c>
      <c r="H16" s="26">
        <f t="shared" ca="1" si="7"/>
        <v>2</v>
      </c>
      <c r="I16" s="2" t="str">
        <f t="shared" ca="1" si="2"/>
        <v/>
      </c>
      <c r="J16" s="2">
        <f t="shared" ca="1" si="2"/>
        <v>2</v>
      </c>
      <c r="K16" s="2">
        <f t="shared" ca="1" si="2"/>
        <v>2</v>
      </c>
      <c r="L16" s="2" t="str">
        <f t="shared" ca="1" si="2"/>
        <v/>
      </c>
      <c r="M16" s="2" t="str">
        <f t="shared" ca="1" si="2"/>
        <v/>
      </c>
      <c r="N16" s="2" t="str">
        <f t="shared" ca="1" si="2"/>
        <v/>
      </c>
      <c r="O16" s="2">
        <f t="shared" ca="1" si="2"/>
        <v>2</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3">
    <mergeCell ref="D2:F2"/>
    <mergeCell ref="B4:B7"/>
    <mergeCell ref="F7:H7"/>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11"/>
  <sheetViews>
    <sheetView view="pageLayout" zoomScaleNormal="100" workbookViewId="0">
      <selection activeCell="C2" sqref="C2"/>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51</v>
      </c>
      <c r="E1" s="77" t="s">
        <v>104</v>
      </c>
      <c r="F1" s="77"/>
      <c r="G1" s="77"/>
    </row>
    <row r="2" spans="1:9" ht="15">
      <c r="B2" s="4" t="s">
        <v>102</v>
      </c>
      <c r="C2" s="60" t="s">
        <v>83</v>
      </c>
      <c r="E2" s="77"/>
      <c r="F2" s="77"/>
      <c r="G2" s="77"/>
    </row>
    <row r="3" spans="1:9" ht="56.25">
      <c r="B3" s="10" t="str">
        <f>'List data'!B1</f>
        <v>Criterion</v>
      </c>
      <c r="C3" s="10" t="str">
        <f>'List data'!C1</f>
        <v>Description</v>
      </c>
      <c r="D3" s="11" t="str">
        <f>'List data'!D1</f>
        <v>Weight</v>
      </c>
      <c r="E3" s="32" t="str">
        <f>'List data'!F2</f>
        <v>Product 1</v>
      </c>
      <c r="F3" s="32" t="str">
        <f>'List data'!F3</f>
        <v>Product 2</v>
      </c>
      <c r="G3" s="32" t="str">
        <f>'List data'!F4</f>
        <v>Product 3</v>
      </c>
      <c r="H3" s="32" t="str">
        <f>'List data'!F5</f>
        <v>Product 4</v>
      </c>
      <c r="I3" s="32" t="str">
        <f>'List data'!F6</f>
        <v>Product 5</v>
      </c>
    </row>
    <row r="4" spans="1:9" ht="48">
      <c r="A4" s="35">
        <v>1</v>
      </c>
      <c r="B4" s="34" t="str">
        <f>'List data'!B2</f>
        <v>Certification</v>
      </c>
      <c r="C4" s="13" t="str">
        <f>'List data'!C2</f>
        <v xml:space="preserve">A variant is rated highest if it is certified to DIN ISO 9999. In addition, an adaptation to XXX 1234 would be desirable. If there is another certification or no certification at all, this will be evaluated negatively in the target fulfilment factor. </v>
      </c>
      <c r="D4" s="33">
        <f>'List data'!D2</f>
        <v>9.5238095238095233E-2</v>
      </c>
      <c r="E4" s="58">
        <v>2</v>
      </c>
      <c r="F4" s="58">
        <v>3</v>
      </c>
      <c r="G4" s="58">
        <v>2</v>
      </c>
      <c r="H4" s="58">
        <v>3</v>
      </c>
      <c r="I4" s="58">
        <v>3</v>
      </c>
    </row>
    <row r="5" spans="1:9" ht="24">
      <c r="A5" s="35">
        <v>2</v>
      </c>
      <c r="B5" s="34" t="str">
        <f>'List data'!B3</f>
        <v>Functionality</v>
      </c>
      <c r="C5" s="13" t="str">
        <f>'List data'!C3</f>
        <v xml:space="preserve">The scope of delivery of the product is evaluated, which is offered for the respective price. Are there additional modules besides the PMS? </v>
      </c>
      <c r="D5" s="33">
        <f>'List data'!D3</f>
        <v>0.20238095238095238</v>
      </c>
      <c r="E5" s="58">
        <v>3</v>
      </c>
      <c r="F5" s="58">
        <v>2</v>
      </c>
      <c r="G5" s="58">
        <v>4</v>
      </c>
      <c r="H5" s="58">
        <v>4</v>
      </c>
      <c r="I5" s="58">
        <v>4</v>
      </c>
    </row>
    <row r="6" spans="1:9" ht="48">
      <c r="A6" s="35">
        <v>3</v>
      </c>
      <c r="B6" s="34" t="str">
        <f>'List data'!B4</f>
        <v>Changeability</v>
      </c>
      <c r="C6" s="13" t="str">
        <f>'List data'!C4</f>
        <v xml:space="preserve">It is considered whether minor adjustments with regard to changed functionalities, which are desired on our part, are possible without additional costs by the provider. The expenditure incurred in this connection is also taken into account. </v>
      </c>
      <c r="D6" s="33">
        <f>'List data'!D4</f>
        <v>0.14285714285714285</v>
      </c>
      <c r="E6" s="58">
        <v>3</v>
      </c>
      <c r="F6" s="58">
        <v>3</v>
      </c>
      <c r="G6" s="58">
        <v>4</v>
      </c>
      <c r="H6" s="58">
        <v>1</v>
      </c>
      <c r="I6" s="58">
        <v>3</v>
      </c>
    </row>
    <row r="7" spans="1:9" ht="48">
      <c r="A7" s="35">
        <v>4</v>
      </c>
      <c r="B7" s="34" t="str">
        <f>'List data'!B5</f>
        <v>Reliability</v>
      </c>
      <c r="C7" s="13" t="str">
        <f>'List data'!C5</f>
        <v xml:space="preserve">How high is the susceptibility of the product to failure. For example, is it relatively new, is it possible that it is not yet mature and that errors may occur as a result? The limitations caused by a failure e.g. of the Internet connection, but also the server. </v>
      </c>
      <c r="D7" s="33">
        <f>'List data'!D5</f>
        <v>0.15476190476190477</v>
      </c>
      <c r="E7" s="58">
        <v>2</v>
      </c>
      <c r="F7" s="58">
        <v>2</v>
      </c>
      <c r="G7" s="58">
        <v>3</v>
      </c>
      <c r="H7" s="58">
        <v>3</v>
      </c>
      <c r="I7" s="58">
        <v>3</v>
      </c>
    </row>
    <row r="8" spans="1:9" ht="36">
      <c r="A8" s="35">
        <v>5</v>
      </c>
      <c r="B8" s="34" t="str">
        <f>'List data'!B6</f>
        <v>Support</v>
      </c>
      <c r="C8" s="13" t="str">
        <f>'List data'!C6</f>
        <v xml:space="preserve">What support did the vendor offer in the run-up to the sale? What support is available for troubleshooting? ( e.g. via a hotline or remote maintenance). </v>
      </c>
      <c r="D8" s="33">
        <f>'List data'!D6</f>
        <v>0.10714285714285714</v>
      </c>
      <c r="E8" s="58">
        <v>3</v>
      </c>
      <c r="F8" s="58">
        <v>2</v>
      </c>
      <c r="G8" s="58">
        <v>4</v>
      </c>
      <c r="H8" s="58">
        <v>2</v>
      </c>
      <c r="I8" s="58">
        <v>4</v>
      </c>
    </row>
    <row r="9" spans="1:9" ht="48">
      <c r="A9" s="35">
        <v>6</v>
      </c>
      <c r="B9" s="34" t="str">
        <f>'List data'!B7</f>
        <v>Future-proofness</v>
      </c>
      <c r="C9" s="13" t="str">
        <f>'List data'!C7</f>
        <v xml:space="preserve">The number of employees of the provider is included - the number of previous customers is also taken into account. It is also checked whether a discontinued version or a freshly launched product is offered or is present. </v>
      </c>
      <c r="D9" s="33">
        <f>'List data'!D7</f>
        <v>0.14285714285714285</v>
      </c>
      <c r="E9" s="58">
        <v>1</v>
      </c>
      <c r="F9" s="58">
        <v>2</v>
      </c>
      <c r="G9" s="58">
        <v>3</v>
      </c>
      <c r="H9" s="58">
        <v>2</v>
      </c>
      <c r="I9" s="58">
        <v>3</v>
      </c>
    </row>
    <row r="10" spans="1:9" ht="60">
      <c r="A10" s="35">
        <v>7</v>
      </c>
      <c r="B10" s="34" t="str">
        <f>'List data'!B8</f>
        <v>Implementation effort</v>
      </c>
      <c r="C10" s="13" t="str">
        <f>'List data'!C8</f>
        <v xml:space="preserve">How easily can the data be entered? Is there a copy function with which existing components can be multiplied? The second aspect is the scope of the implementation offered in each case: If training courses and meetings take place, it is possible that the data is entered by the respective provider? </v>
      </c>
      <c r="D10" s="33">
        <f>'List data'!D8</f>
        <v>0.15476190476190477</v>
      </c>
      <c r="E10" s="58">
        <v>2</v>
      </c>
      <c r="F10" s="58">
        <v>2</v>
      </c>
      <c r="G10" s="58">
        <v>4</v>
      </c>
      <c r="H10" s="58">
        <v>1</v>
      </c>
      <c r="I10" s="58">
        <v>3</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&amp;C&amp;"Arial,Fett"&amp;16Questionnaire for a use value analysis of a software procurement</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data'!$E$2:$E$5</xm:f>
          </x14:formula1>
          <xm:sqref>D11:D30 E4:I10</xm:sqref>
        </x14:dataValidation>
        <x14:dataValidation type="list" allowBlank="1" showInputMessage="1" showErrorMessage="1">
          <x14:formula1>
            <xm:f>'List data'!$A$2:$A$4</xm:f>
          </x14:formula1>
          <xm:sqref>C2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view="pageLayout" zoomScaleNormal="100" workbookViewId="0">
      <selection activeCell="A10" sqref="A10"/>
    </sheetView>
  </sheetViews>
  <sheetFormatPr baseColWidth="10" defaultRowHeight="14.25"/>
  <cols>
    <col min="1" max="1" width="18.75" style="35" customWidth="1"/>
    <col min="2" max="2" width="25.375" style="35" customWidth="1"/>
    <col min="3" max="3" width="49.25" customWidth="1"/>
    <col min="4" max="5" width="11" style="51"/>
  </cols>
  <sheetData>
    <row r="1" spans="1:9" s="4" customFormat="1" ht="15">
      <c r="A1" s="53" t="s">
        <v>84</v>
      </c>
      <c r="B1" s="53" t="s">
        <v>103</v>
      </c>
      <c r="C1" s="4" t="s">
        <v>85</v>
      </c>
      <c r="D1" s="50" t="s">
        <v>86</v>
      </c>
      <c r="E1" s="50" t="s">
        <v>87</v>
      </c>
      <c r="F1" s="4" t="s">
        <v>88</v>
      </c>
    </row>
    <row r="2" spans="1:9" ht="48">
      <c r="A2" s="54" t="s">
        <v>82</v>
      </c>
      <c r="B2" s="54" t="s">
        <v>96</v>
      </c>
      <c r="C2" s="6" t="s">
        <v>89</v>
      </c>
      <c r="D2" s="67">
        <f>'Weighting matrix'!K4</f>
        <v>9.5238095238095233E-2</v>
      </c>
      <c r="E2" s="51">
        <v>1</v>
      </c>
      <c r="F2" s="54" t="s">
        <v>77</v>
      </c>
      <c r="I2" s="6"/>
    </row>
    <row r="3" spans="1:9" ht="24">
      <c r="A3" s="54" t="s">
        <v>83</v>
      </c>
      <c r="B3" s="54" t="s">
        <v>97</v>
      </c>
      <c r="C3" s="8" t="s">
        <v>90</v>
      </c>
      <c r="D3" s="67">
        <f>'Weighting matrix'!K5</f>
        <v>0.20238095238095238</v>
      </c>
      <c r="E3" s="51">
        <v>2</v>
      </c>
      <c r="F3" s="54" t="s">
        <v>78</v>
      </c>
    </row>
    <row r="4" spans="1:9" ht="48">
      <c r="A4" s="54" t="s">
        <v>108</v>
      </c>
      <c r="B4" s="54" t="s">
        <v>98</v>
      </c>
      <c r="C4" s="8" t="s">
        <v>91</v>
      </c>
      <c r="D4" s="67">
        <f>'Weighting matrix'!K6</f>
        <v>0.14285714285714285</v>
      </c>
      <c r="E4" s="51">
        <v>3</v>
      </c>
      <c r="F4" s="54" t="s">
        <v>79</v>
      </c>
    </row>
    <row r="5" spans="1:9" ht="48">
      <c r="B5" s="54" t="s">
        <v>99</v>
      </c>
      <c r="C5" s="8" t="s">
        <v>92</v>
      </c>
      <c r="D5" s="67">
        <f>'Weighting matrix'!K7</f>
        <v>0.15476190476190477</v>
      </c>
      <c r="E5" s="51">
        <v>4</v>
      </c>
      <c r="F5" s="54" t="s">
        <v>80</v>
      </c>
    </row>
    <row r="6" spans="1:9" ht="36">
      <c r="B6" s="54" t="s">
        <v>1</v>
      </c>
      <c r="C6" s="8" t="s">
        <v>93</v>
      </c>
      <c r="D6" s="67">
        <f>'Weighting matrix'!K8</f>
        <v>0.10714285714285714</v>
      </c>
      <c r="F6" s="54" t="s">
        <v>81</v>
      </c>
    </row>
    <row r="7" spans="1:9" ht="48">
      <c r="B7" s="54" t="s">
        <v>100</v>
      </c>
      <c r="C7" s="8" t="s">
        <v>94</v>
      </c>
      <c r="D7" s="67">
        <f>'Weighting matrix'!K9</f>
        <v>0.14285714285714285</v>
      </c>
    </row>
    <row r="8" spans="1:9" ht="60">
      <c r="B8" s="54" t="s">
        <v>101</v>
      </c>
      <c r="C8" s="8" t="s">
        <v>95</v>
      </c>
      <c r="D8" s="67">
        <f>'Weighting matrix'!K10</f>
        <v>0.15476190476190477</v>
      </c>
    </row>
    <row r="9" spans="1:9">
      <c r="C9" s="7"/>
    </row>
    <row r="10" spans="1:9">
      <c r="D10" s="52">
        <f>SUM(D2:D8)</f>
        <v>0.99999999999999989</v>
      </c>
    </row>
    <row r="11" spans="1:9">
      <c r="C11" s="7"/>
    </row>
    <row r="13" spans="1:9">
      <c r="C13" s="7"/>
    </row>
    <row r="15" spans="1:9">
      <c r="C15" s="7"/>
    </row>
    <row r="16" spans="1:9">
      <c r="C16" s="7"/>
    </row>
    <row r="17" spans="3:3">
      <c r="C17" s="7"/>
    </row>
    <row r="18" spans="3:3">
      <c r="C18" s="7"/>
    </row>
    <row r="19" spans="3:3">
      <c r="C19" s="7"/>
    </row>
    <row r="20" spans="3:3">
      <c r="C20" s="7"/>
    </row>
    <row r="21" spans="3:3">
      <c r="C21" s="7"/>
    </row>
    <row r="22" spans="3:3">
      <c r="C22" s="7"/>
    </row>
    <row r="23" spans="3:3">
      <c r="C23" s="7"/>
    </row>
    <row r="24" spans="3:3">
      <c r="C24" s="7"/>
    </row>
    <row r="25" spans="3:3">
      <c r="C25" s="7"/>
    </row>
    <row r="26" spans="3:3">
      <c r="C26" s="7"/>
    </row>
    <row r="27" spans="3:3">
      <c r="C27" s="7"/>
    </row>
  </sheetData>
  <pageMargins left="0.78740157499999996" right="0.78740157499999996" top="0.984251969" bottom="0.984251969" header="0.4921259845" footer="0.4921259845"/>
  <pageSetup paperSize="9" orientation="landscape" horizontalDpi="0" verticalDpi="0" r:id="rId1"/>
  <headerFooter alignWithMargins="0">
    <oddHeader>&amp;L&amp;A&amp;Rwww.andreasstern.de</oddHeader>
    <oddFooter>&amp;L&amp;F&amp;RSeite &amp;P von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K10"/>
  <sheetViews>
    <sheetView view="pageLayout" zoomScaleNormal="100" workbookViewId="0">
      <selection activeCell="B3" sqref="B3"/>
    </sheetView>
  </sheetViews>
  <sheetFormatPr baseColWidth="10" defaultRowHeight="14.25"/>
  <cols>
    <col min="2" max="2" width="22.5" bestFit="1" customWidth="1"/>
    <col min="3" max="9" width="4.625" style="62" customWidth="1"/>
    <col min="10" max="10" width="8.125" customWidth="1"/>
    <col min="11" max="11" width="12.5" customWidth="1"/>
  </cols>
  <sheetData>
    <row r="3" spans="2:11" ht="108">
      <c r="B3" s="69" t="s">
        <v>105</v>
      </c>
      <c r="C3" s="63" t="str">
        <f>B4</f>
        <v>Certification</v>
      </c>
      <c r="D3" s="63" t="str">
        <f>B5</f>
        <v>Functionality</v>
      </c>
      <c r="E3" s="63" t="str">
        <f>B6</f>
        <v>Changeability</v>
      </c>
      <c r="F3" s="63" t="str">
        <f>B7</f>
        <v>Reliability</v>
      </c>
      <c r="G3" s="63" t="str">
        <f>B8</f>
        <v>Support</v>
      </c>
      <c r="H3" s="63" t="str">
        <f>B9</f>
        <v>Future-proofness</v>
      </c>
      <c r="I3" s="63" t="str">
        <f>B10</f>
        <v>Implementation effort</v>
      </c>
      <c r="J3" s="70" t="s">
        <v>106</v>
      </c>
      <c r="K3" s="70" t="s">
        <v>107</v>
      </c>
    </row>
    <row r="4" spans="2:11">
      <c r="B4" s="61" t="str">
        <f>'List data'!B2</f>
        <v>Certification</v>
      </c>
      <c r="C4" s="64"/>
      <c r="D4" s="74">
        <v>1</v>
      </c>
      <c r="E4" s="74">
        <v>1</v>
      </c>
      <c r="F4" s="74">
        <v>2</v>
      </c>
      <c r="G4" s="74">
        <v>2</v>
      </c>
      <c r="H4" s="74">
        <v>1</v>
      </c>
      <c r="I4" s="74">
        <v>1</v>
      </c>
      <c r="J4" s="15">
        <f>SUM(C4:I4)</f>
        <v>8</v>
      </c>
      <c r="K4" s="66">
        <f>J4/SUM($J$4:$J$10)</f>
        <v>9.5238095238095233E-2</v>
      </c>
    </row>
    <row r="5" spans="2:11">
      <c r="B5" s="61" t="str">
        <f>'List data'!B3</f>
        <v>Functionality</v>
      </c>
      <c r="C5" s="65">
        <f>IF(D4=1,3,IF(D4=2,2,1))</f>
        <v>3</v>
      </c>
      <c r="D5" s="64"/>
      <c r="E5" s="74">
        <v>3</v>
      </c>
      <c r="F5" s="74">
        <v>3</v>
      </c>
      <c r="G5" s="74">
        <v>3</v>
      </c>
      <c r="H5" s="74">
        <v>2</v>
      </c>
      <c r="I5" s="74">
        <v>3</v>
      </c>
      <c r="J5" s="15">
        <f t="shared" ref="J5:J10" si="0">SUM(C5:I5)</f>
        <v>17</v>
      </c>
      <c r="K5" s="66">
        <f t="shared" ref="K5:K10" si="1">J5/SUM($J$4:$J$10)</f>
        <v>0.20238095238095238</v>
      </c>
    </row>
    <row r="6" spans="2:11">
      <c r="B6" s="61" t="str">
        <f>'List data'!B4</f>
        <v>Changeability</v>
      </c>
      <c r="C6" s="65">
        <f>IF(E4=1,3,IF(E4=2,2,1))</f>
        <v>3</v>
      </c>
      <c r="D6" s="65">
        <f>IF(E5=1,3,IF(E5=2,2,1))</f>
        <v>1</v>
      </c>
      <c r="E6" s="64"/>
      <c r="F6" s="74">
        <v>2</v>
      </c>
      <c r="G6" s="74">
        <v>1</v>
      </c>
      <c r="H6" s="74">
        <v>3</v>
      </c>
      <c r="I6" s="74">
        <v>2</v>
      </c>
      <c r="J6" s="15">
        <f t="shared" si="0"/>
        <v>12</v>
      </c>
      <c r="K6" s="66">
        <f t="shared" si="1"/>
        <v>0.14285714285714285</v>
      </c>
    </row>
    <row r="7" spans="2:11">
      <c r="B7" s="61" t="str">
        <f>'List data'!B5</f>
        <v>Reliability</v>
      </c>
      <c r="C7" s="65">
        <f>IF(F4=1,3,IF(F4=2,2,1))</f>
        <v>2</v>
      </c>
      <c r="D7" s="65">
        <f>IF(F5=1,3,IF(F5=2,2,1))</f>
        <v>1</v>
      </c>
      <c r="E7" s="65">
        <f>IF(F6=1,3,IF(F6=2,2,1))</f>
        <v>2</v>
      </c>
      <c r="F7" s="64"/>
      <c r="G7" s="74">
        <v>3</v>
      </c>
      <c r="H7" s="74">
        <v>3</v>
      </c>
      <c r="I7" s="74">
        <v>2</v>
      </c>
      <c r="J7" s="15">
        <f t="shared" si="0"/>
        <v>13</v>
      </c>
      <c r="K7" s="66">
        <f t="shared" si="1"/>
        <v>0.15476190476190477</v>
      </c>
    </row>
    <row r="8" spans="2:11">
      <c r="B8" s="61" t="str">
        <f>'List data'!B6</f>
        <v>Support</v>
      </c>
      <c r="C8" s="65">
        <f>IF(G4=1,3,IF(G4=2,2,1))</f>
        <v>2</v>
      </c>
      <c r="D8" s="65">
        <f>IF(G5=1,3,IF(G5=2,2,1))</f>
        <v>1</v>
      </c>
      <c r="E8" s="65">
        <f>IF(G6=1,3,IF(G6=2,2,1))</f>
        <v>3</v>
      </c>
      <c r="F8" s="65">
        <f>IF(G7=1,3,IF(G7=2,2,1))</f>
        <v>1</v>
      </c>
      <c r="G8" s="64"/>
      <c r="H8" s="74">
        <v>1</v>
      </c>
      <c r="I8" s="74">
        <v>1</v>
      </c>
      <c r="J8" s="15">
        <f t="shared" si="0"/>
        <v>9</v>
      </c>
      <c r="K8" s="66">
        <f t="shared" si="1"/>
        <v>0.10714285714285714</v>
      </c>
    </row>
    <row r="9" spans="2:11">
      <c r="B9" s="61" t="str">
        <f>'List data'!B7</f>
        <v>Future-proofness</v>
      </c>
      <c r="C9" s="65">
        <f>IF(H4=1,3,IF(H4=2,2,1))</f>
        <v>3</v>
      </c>
      <c r="D9" s="65">
        <f>IF(H5=1,3,IF(H5=2,2,1))</f>
        <v>2</v>
      </c>
      <c r="E9" s="65">
        <f>IF(H6=1,3,IF(H6=2,2,1))</f>
        <v>1</v>
      </c>
      <c r="F9" s="65">
        <f>IF(H7=1,3,IF(H7=2,2,1))</f>
        <v>1</v>
      </c>
      <c r="G9" s="65">
        <f>IF(H8=1,3,IF(H8=2,2,1))</f>
        <v>3</v>
      </c>
      <c r="H9" s="64"/>
      <c r="I9" s="74">
        <v>2</v>
      </c>
      <c r="J9" s="15">
        <f t="shared" si="0"/>
        <v>12</v>
      </c>
      <c r="K9" s="66">
        <f t="shared" si="1"/>
        <v>0.14285714285714285</v>
      </c>
    </row>
    <row r="10" spans="2:11">
      <c r="B10" s="61" t="str">
        <f>'List data'!B8</f>
        <v>Implementation effort</v>
      </c>
      <c r="C10" s="65">
        <f>IF(I4=1,3,IF(I4=2,2,1))</f>
        <v>3</v>
      </c>
      <c r="D10" s="65">
        <f>IF(I5=1,3,IF(I5=2,2,1))</f>
        <v>1</v>
      </c>
      <c r="E10" s="65">
        <f>IF(I6=1,3,IF(I6=2,2,1))</f>
        <v>2</v>
      </c>
      <c r="F10" s="65">
        <f>IF(I7=1,3,IF(I7=2,2,1))</f>
        <v>2</v>
      </c>
      <c r="G10" s="65">
        <f>IF(I8=1,3,IF(I8=2,2,1))</f>
        <v>3</v>
      </c>
      <c r="H10" s="65">
        <f>IF(I9=1,3,IF(I9=2,2,1))</f>
        <v>2</v>
      </c>
      <c r="I10" s="64"/>
      <c r="J10" s="15">
        <f t="shared" si="0"/>
        <v>13</v>
      </c>
      <c r="K10" s="66">
        <f t="shared" si="1"/>
        <v>0.15476190476190477</v>
      </c>
    </row>
  </sheetData>
  <sheetProtection sheet="1" objects="1" scenarios="1"/>
  <pageMargins left="0.7" right="0.7" top="0.78740157499999996" bottom="0.78740157499999996" header="0.3" footer="0.3"/>
  <pageSetup paperSize="9" orientation="landscape" horizontalDpi="0" verticalDpi="0" r:id="rId1"/>
  <headerFooter>
    <oddHeader>&amp;L&amp;A&amp;Rwww.andreasstern.de</oddHeader>
    <oddFooter>&amp;L&amp;F&amp;RSeite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2"/>
  <sheetViews>
    <sheetView workbookViewId="0">
      <selection activeCell="C2" sqref="C2"/>
    </sheetView>
  </sheetViews>
  <sheetFormatPr baseColWidth="10" defaultRowHeight="14.25"/>
  <cols>
    <col min="2" max="2" width="22.5" bestFit="1" customWidth="1"/>
    <col min="3" max="8" width="6.12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119</v>
      </c>
      <c r="D2" s="78" t="str">
        <f>Auswertung!D2</f>
        <v>Mitarbeiter</v>
      </c>
      <c r="E2" s="78"/>
      <c r="F2" s="78"/>
      <c r="H2" s="28" t="s">
        <v>63</v>
      </c>
    </row>
    <row r="4" spans="1:15" ht="14.25" customHeight="1">
      <c r="B4" s="77" t="s">
        <v>35</v>
      </c>
      <c r="D4" s="18"/>
      <c r="E4" s="18"/>
      <c r="F4" s="18"/>
      <c r="G4" s="22"/>
      <c r="H4" s="22" t="s">
        <v>27</v>
      </c>
      <c r="I4" s="2">
        <v>1</v>
      </c>
      <c r="J4" s="2">
        <v>2</v>
      </c>
      <c r="K4" s="2">
        <v>3</v>
      </c>
      <c r="L4" s="2">
        <v>22</v>
      </c>
      <c r="M4" s="2">
        <v>33</v>
      </c>
      <c r="N4" s="2">
        <v>123</v>
      </c>
      <c r="O4" s="2">
        <v>124</v>
      </c>
    </row>
    <row r="5" spans="1:15" s="16" customFormat="1">
      <c r="B5" s="77"/>
      <c r="D5" s="19"/>
      <c r="E5" s="19"/>
      <c r="F5" s="19"/>
      <c r="G5" s="23"/>
      <c r="H5" s="23" t="s">
        <v>28</v>
      </c>
      <c r="I5" s="24" t="str">
        <f>IF(I4&lt;10,"FB_00"&amp;I4,IF(I4&lt;100,"FB_0"&amp;I4,"FB_"&amp;I4))</f>
        <v>FB_001</v>
      </c>
      <c r="J5" s="24" t="str">
        <f t="shared" ref="J5:O5" si="0">IF(J4&lt;10,"FB_00"&amp;J4,IF(J4&lt;100,"FB_0"&amp;J4,"FB_"&amp;J4))</f>
        <v>FB_002</v>
      </c>
      <c r="K5" s="24" t="str">
        <f t="shared" si="0"/>
        <v>FB_003</v>
      </c>
      <c r="L5" s="24" t="str">
        <f t="shared" si="0"/>
        <v>FB_022</v>
      </c>
      <c r="M5" s="24" t="str">
        <f t="shared" si="0"/>
        <v>FB_033</v>
      </c>
      <c r="N5" s="24" t="str">
        <f t="shared" si="0"/>
        <v>FB_123</v>
      </c>
      <c r="O5" s="24" t="str">
        <f t="shared" si="0"/>
        <v>FB_124</v>
      </c>
    </row>
    <row r="6" spans="1:15">
      <c r="B6" s="77"/>
    </row>
    <row r="7" spans="1:15">
      <c r="B7" s="77"/>
      <c r="D7" s="18"/>
      <c r="E7" s="18"/>
      <c r="F7" s="79" t="s">
        <v>3</v>
      </c>
      <c r="G7" s="80"/>
      <c r="H7" s="81"/>
      <c r="I7" s="2" t="str">
        <f ca="1">INDIRECT(I5&amp;"!C2")</f>
        <v>Führungskraft</v>
      </c>
      <c r="J7" s="2" t="str">
        <f t="shared" ref="J7:O7" ca="1" si="1">INDIRECT(J5&amp;"!C2")</f>
        <v>Mitarbeiter</v>
      </c>
      <c r="K7" s="2" t="str">
        <f t="shared" ca="1" si="1"/>
        <v>Mitarbeiter</v>
      </c>
      <c r="L7" s="2" t="str">
        <f t="shared" ca="1" si="1"/>
        <v>Führungskraft</v>
      </c>
      <c r="M7" s="2" t="str">
        <f t="shared" ca="1" si="1"/>
        <v>IT-Abteilung</v>
      </c>
      <c r="N7" s="2" t="str">
        <f t="shared" ca="1" si="1"/>
        <v>IT-Abteilung</v>
      </c>
      <c r="O7" s="2" t="str">
        <f t="shared" ca="1" si="1"/>
        <v>Mitarbeiter</v>
      </c>
    </row>
    <row r="8" spans="1:15">
      <c r="B8" s="29"/>
      <c r="D8" s="18"/>
      <c r="E8" s="18"/>
      <c r="F8" s="18"/>
      <c r="G8" s="18"/>
      <c r="H8" s="18"/>
    </row>
    <row r="9" spans="1:15" ht="15">
      <c r="D9" s="30" t="s">
        <v>29</v>
      </c>
      <c r="E9" s="30" t="s">
        <v>31</v>
      </c>
      <c r="F9" s="1" t="s">
        <v>32</v>
      </c>
      <c r="G9" s="30" t="s">
        <v>33</v>
      </c>
      <c r="H9" s="12" t="s">
        <v>30</v>
      </c>
    </row>
    <row r="10" spans="1:15" ht="15">
      <c r="A10">
        <v>4</v>
      </c>
      <c r="B10" s="15" t="str">
        <f>Listendaten!B2</f>
        <v>Zertifizierung</v>
      </c>
      <c r="C10" s="25">
        <f>Listendaten!D2</f>
        <v>9.5238095238095233E-2</v>
      </c>
      <c r="D10" s="26">
        <f ca="1">MIN(I10:Z10)</f>
        <v>2</v>
      </c>
      <c r="E10" s="27">
        <f ca="1">AVERAGE(I10:Z10)-_xlfn.STDEV.P(I10:Z10)</f>
        <v>1.8619288125423017</v>
      </c>
      <c r="F10" s="31">
        <f ca="1">AVERAGE(I10:Z10)</f>
        <v>2.3333333333333335</v>
      </c>
      <c r="G10" s="27">
        <f ca="1">AVERAGE(I10:Z10)+_xlfn.STDEV.P(I10:Z10)</f>
        <v>2.8047378541243653</v>
      </c>
      <c r="H10" s="26">
        <f ca="1">MAX(I10:Z10)</f>
        <v>3</v>
      </c>
      <c r="I10" s="2" t="str">
        <f ca="1">IF(I$7=$D$2,INDIRECT(I$5&amp;"!$F"&amp;$A10),"")</f>
        <v/>
      </c>
      <c r="J10" s="2">
        <f t="shared" ref="J10:O10" ca="1" si="2">IF(J$7=$D$2,INDIRECT(J$5&amp;"!$F"&amp;$A10),"")</f>
        <v>2</v>
      </c>
      <c r="K10" s="2">
        <f t="shared" ca="1" si="2"/>
        <v>2</v>
      </c>
      <c r="L10" s="2" t="str">
        <f t="shared" ca="1" si="2"/>
        <v/>
      </c>
      <c r="M10" s="2" t="str">
        <f t="shared" ca="1" si="2"/>
        <v/>
      </c>
      <c r="N10" s="2" t="str">
        <f t="shared" ca="1" si="2"/>
        <v/>
      </c>
      <c r="O10" s="2">
        <f t="shared" ca="1" si="2"/>
        <v>3</v>
      </c>
    </row>
    <row r="11" spans="1:15" ht="15">
      <c r="A11">
        <v>5</v>
      </c>
      <c r="B11" s="15" t="str">
        <f>Listendaten!B3</f>
        <v>Funktionsumfang</v>
      </c>
      <c r="C11" s="25">
        <f>Listendaten!D3</f>
        <v>0.20238095238095238</v>
      </c>
      <c r="D11" s="26">
        <f t="shared" ref="D11:D16" ca="1" si="3">MIN(I11:Z11)</f>
        <v>2</v>
      </c>
      <c r="E11" s="27">
        <f t="shared" ref="E11:E16" ca="1" si="4">AVERAGE(I11:Z11)-_xlfn.STDEV.P(I11:Z11)</f>
        <v>1.8619288125423017</v>
      </c>
      <c r="F11" s="31">
        <f t="shared" ref="F11:F16" ca="1" si="5">AVERAGE(I11:Z11)</f>
        <v>2.3333333333333335</v>
      </c>
      <c r="G11" s="27">
        <f t="shared" ref="G11:G16" ca="1" si="6">AVERAGE(I11:Z11)+_xlfn.STDEV.P(I11:Z11)</f>
        <v>2.8047378541243653</v>
      </c>
      <c r="H11" s="26">
        <f t="shared" ref="H11:H16" ca="1" si="7">MAX(I11:Z11)</f>
        <v>3</v>
      </c>
      <c r="I11" s="2" t="str">
        <f t="shared" ref="I11:O16" ca="1" si="8">IF(I$7=$D$2,INDIRECT(I$5&amp;"!$F"&amp;$A11),"")</f>
        <v/>
      </c>
      <c r="J11" s="2">
        <f t="shared" ca="1" si="8"/>
        <v>3</v>
      </c>
      <c r="K11" s="2">
        <f t="shared" ca="1" si="8"/>
        <v>2</v>
      </c>
      <c r="L11" s="2" t="str">
        <f t="shared" ca="1" si="8"/>
        <v/>
      </c>
      <c r="M11" s="2" t="str">
        <f t="shared" ca="1" si="8"/>
        <v/>
      </c>
      <c r="N11" s="2" t="str">
        <f t="shared" ca="1" si="8"/>
        <v/>
      </c>
      <c r="O11" s="2">
        <f t="shared" ca="1" si="8"/>
        <v>2</v>
      </c>
    </row>
    <row r="12" spans="1:15" ht="15">
      <c r="A12">
        <v>6</v>
      </c>
      <c r="B12" s="15" t="str">
        <f>Listendaten!B4</f>
        <v>Änderbarkeit</v>
      </c>
      <c r="C12" s="25">
        <f>Listendaten!D4</f>
        <v>0.14285714285714285</v>
      </c>
      <c r="D12" s="26">
        <f t="shared" ca="1" si="3"/>
        <v>3</v>
      </c>
      <c r="E12" s="27">
        <f t="shared" ca="1" si="4"/>
        <v>3</v>
      </c>
      <c r="F12" s="31">
        <f t="shared" ca="1" si="5"/>
        <v>3</v>
      </c>
      <c r="G12" s="27">
        <f t="shared" ca="1" si="6"/>
        <v>3</v>
      </c>
      <c r="H12" s="26">
        <f t="shared" ca="1" si="7"/>
        <v>3</v>
      </c>
      <c r="I12" s="2" t="str">
        <f t="shared" ca="1" si="8"/>
        <v/>
      </c>
      <c r="J12" s="2">
        <f t="shared" ca="1" si="8"/>
        <v>3</v>
      </c>
      <c r="K12" s="2">
        <f t="shared" ca="1" si="8"/>
        <v>3</v>
      </c>
      <c r="L12" s="2" t="str">
        <f t="shared" ca="1" si="8"/>
        <v/>
      </c>
      <c r="M12" s="2" t="str">
        <f t="shared" ca="1" si="8"/>
        <v/>
      </c>
      <c r="N12" s="2" t="str">
        <f t="shared" ca="1" si="8"/>
        <v/>
      </c>
      <c r="O12" s="2">
        <f t="shared" ca="1" si="8"/>
        <v>3</v>
      </c>
    </row>
    <row r="13" spans="1:15" ht="15">
      <c r="A13">
        <v>7</v>
      </c>
      <c r="B13" s="15" t="str">
        <f>Listendaten!B5</f>
        <v>Zuverlässigkeit</v>
      </c>
      <c r="C13" s="25">
        <f>Listendaten!D5</f>
        <v>0.15476190476190477</v>
      </c>
      <c r="D13" s="26">
        <f t="shared" ca="1" si="3"/>
        <v>2</v>
      </c>
      <c r="E13" s="27">
        <f t="shared" ca="1" si="4"/>
        <v>1.8619288125423017</v>
      </c>
      <c r="F13" s="31">
        <f t="shared" ca="1" si="5"/>
        <v>2.3333333333333335</v>
      </c>
      <c r="G13" s="27">
        <f t="shared" ca="1" si="6"/>
        <v>2.8047378541243653</v>
      </c>
      <c r="H13" s="26">
        <f t="shared" ca="1" si="7"/>
        <v>3</v>
      </c>
      <c r="I13" s="2" t="str">
        <f t="shared" ca="1" si="8"/>
        <v/>
      </c>
      <c r="J13" s="2">
        <f t="shared" ca="1" si="8"/>
        <v>2</v>
      </c>
      <c r="K13" s="2">
        <f t="shared" ca="1" si="8"/>
        <v>3</v>
      </c>
      <c r="L13" s="2" t="str">
        <f t="shared" ca="1" si="8"/>
        <v/>
      </c>
      <c r="M13" s="2" t="str">
        <f t="shared" ca="1" si="8"/>
        <v/>
      </c>
      <c r="N13" s="2" t="str">
        <f t="shared" ca="1" si="8"/>
        <v/>
      </c>
      <c r="O13" s="2">
        <f t="shared" ca="1" si="8"/>
        <v>2</v>
      </c>
    </row>
    <row r="14" spans="1:15" ht="15">
      <c r="A14">
        <v>8</v>
      </c>
      <c r="B14" s="15" t="str">
        <f>Listendaten!B6</f>
        <v>Support</v>
      </c>
      <c r="C14" s="25">
        <f>Listendaten!D6</f>
        <v>0.10714285714285714</v>
      </c>
      <c r="D14" s="26">
        <f t="shared" ca="1" si="3"/>
        <v>2</v>
      </c>
      <c r="E14" s="27">
        <f t="shared" ca="1" si="4"/>
        <v>2.1952621458756347</v>
      </c>
      <c r="F14" s="31">
        <f t="shared" ca="1" si="5"/>
        <v>2.6666666666666665</v>
      </c>
      <c r="G14" s="27">
        <f t="shared" ca="1" si="6"/>
        <v>3.1380711874576983</v>
      </c>
      <c r="H14" s="26">
        <f t="shared" ca="1" si="7"/>
        <v>3</v>
      </c>
      <c r="I14" s="2" t="str">
        <f t="shared" ca="1" si="8"/>
        <v/>
      </c>
      <c r="J14" s="2">
        <f t="shared" ca="1" si="8"/>
        <v>3</v>
      </c>
      <c r="K14" s="2">
        <f t="shared" ca="1" si="8"/>
        <v>3</v>
      </c>
      <c r="L14" s="2" t="str">
        <f t="shared" ca="1" si="8"/>
        <v/>
      </c>
      <c r="M14" s="2" t="str">
        <f t="shared" ca="1" si="8"/>
        <v/>
      </c>
      <c r="N14" s="2" t="str">
        <f t="shared" ca="1" si="8"/>
        <v/>
      </c>
      <c r="O14" s="2">
        <f t="shared" ca="1" si="8"/>
        <v>2</v>
      </c>
    </row>
    <row r="15" spans="1:15" ht="15">
      <c r="A15">
        <v>9</v>
      </c>
      <c r="B15" s="15" t="str">
        <f>Listendaten!B7</f>
        <v>Zukunftssicherheit</v>
      </c>
      <c r="C15" s="25">
        <f>Listendaten!D7</f>
        <v>0.14285714285714285</v>
      </c>
      <c r="D15" s="26">
        <f t="shared" ca="1" si="3"/>
        <v>2</v>
      </c>
      <c r="E15" s="27">
        <f t="shared" ca="1" si="4"/>
        <v>1.8619288125423017</v>
      </c>
      <c r="F15" s="31">
        <f t="shared" ca="1" si="5"/>
        <v>2.3333333333333335</v>
      </c>
      <c r="G15" s="27">
        <f t="shared" ca="1" si="6"/>
        <v>2.8047378541243653</v>
      </c>
      <c r="H15" s="26">
        <f t="shared" ca="1" si="7"/>
        <v>3</v>
      </c>
      <c r="I15" s="2" t="str">
        <f t="shared" ca="1" si="8"/>
        <v/>
      </c>
      <c r="J15" s="2">
        <f t="shared" ca="1" si="8"/>
        <v>3</v>
      </c>
      <c r="K15" s="2">
        <f t="shared" ca="1" si="8"/>
        <v>2</v>
      </c>
      <c r="L15" s="2" t="str">
        <f t="shared" ca="1" si="8"/>
        <v/>
      </c>
      <c r="M15" s="2" t="str">
        <f t="shared" ca="1" si="8"/>
        <v/>
      </c>
      <c r="N15" s="2" t="str">
        <f t="shared" ca="1" si="8"/>
        <v/>
      </c>
      <c r="O15" s="2">
        <f t="shared" ca="1" si="8"/>
        <v>2</v>
      </c>
    </row>
    <row r="16" spans="1:15" ht="15">
      <c r="A16">
        <v>10</v>
      </c>
      <c r="B16" s="15" t="str">
        <f>Listendaten!B8</f>
        <v>Implementierungsaufwand</v>
      </c>
      <c r="C16" s="25">
        <f>Listendaten!D8</f>
        <v>0.15476190476190477</v>
      </c>
      <c r="D16" s="26">
        <f t="shared" ca="1" si="3"/>
        <v>2</v>
      </c>
      <c r="E16" s="27">
        <f t="shared" ca="1" si="4"/>
        <v>1.8619288125423017</v>
      </c>
      <c r="F16" s="31">
        <f t="shared" ca="1" si="5"/>
        <v>2.3333333333333335</v>
      </c>
      <c r="G16" s="27">
        <f t="shared" ca="1" si="6"/>
        <v>2.8047378541243653</v>
      </c>
      <c r="H16" s="26">
        <f t="shared" ca="1" si="7"/>
        <v>3</v>
      </c>
      <c r="I16" s="2" t="str">
        <f t="shared" ca="1" si="8"/>
        <v/>
      </c>
      <c r="J16" s="2">
        <f t="shared" ca="1" si="8"/>
        <v>3</v>
      </c>
      <c r="K16" s="2">
        <f t="shared" ca="1" si="8"/>
        <v>2</v>
      </c>
      <c r="L16" s="2" t="str">
        <f t="shared" ca="1" si="8"/>
        <v/>
      </c>
      <c r="M16" s="2" t="str">
        <f t="shared" ca="1" si="8"/>
        <v/>
      </c>
      <c r="N16" s="2" t="str">
        <f t="shared" ca="1" si="8"/>
        <v/>
      </c>
      <c r="O16" s="2">
        <f t="shared" ca="1" si="8"/>
        <v>2</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3">
    <mergeCell ref="D2:F2"/>
    <mergeCell ref="B4:B7"/>
    <mergeCell ref="F7:H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2"/>
  <sheetViews>
    <sheetView workbookViewId="0">
      <selection activeCell="C2" sqref="C2"/>
    </sheetView>
  </sheetViews>
  <sheetFormatPr baseColWidth="10" defaultRowHeight="14.25"/>
  <cols>
    <col min="2" max="2" width="22.5" bestFit="1" customWidth="1"/>
    <col min="3" max="8" width="6.12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119</v>
      </c>
      <c r="D2" s="78" t="str">
        <f>Auswertung!D2</f>
        <v>Mitarbeiter</v>
      </c>
      <c r="E2" s="78"/>
      <c r="F2" s="78"/>
      <c r="H2" s="28" t="s">
        <v>63</v>
      </c>
    </row>
    <row r="4" spans="1:15" ht="14.25" customHeight="1">
      <c r="B4" s="77" t="s">
        <v>35</v>
      </c>
      <c r="D4" s="18"/>
      <c r="E4" s="18"/>
      <c r="F4" s="18"/>
      <c r="G4" s="22"/>
      <c r="H4" s="22" t="s">
        <v>27</v>
      </c>
      <c r="I4" s="2">
        <v>1</v>
      </c>
      <c r="J4" s="2">
        <v>2</v>
      </c>
      <c r="K4" s="2">
        <v>3</v>
      </c>
      <c r="L4" s="2">
        <v>22</v>
      </c>
      <c r="M4" s="2">
        <v>33</v>
      </c>
      <c r="N4" s="2">
        <v>123</v>
      </c>
      <c r="O4" s="2">
        <v>124</v>
      </c>
    </row>
    <row r="5" spans="1:15" s="16" customFormat="1">
      <c r="B5" s="77"/>
      <c r="D5" s="19"/>
      <c r="E5" s="19"/>
      <c r="F5" s="19"/>
      <c r="G5" s="23"/>
      <c r="H5" s="23" t="s">
        <v>28</v>
      </c>
      <c r="I5" s="24" t="str">
        <f>IF(I4&lt;10,"FB_00"&amp;I4,IF(I4&lt;100,"FB_0"&amp;I4,"FB_"&amp;I4))</f>
        <v>FB_001</v>
      </c>
      <c r="J5" s="24" t="str">
        <f t="shared" ref="J5:O5" si="0">IF(J4&lt;10,"FB_00"&amp;J4,IF(J4&lt;100,"FB_0"&amp;J4,"FB_"&amp;J4))</f>
        <v>FB_002</v>
      </c>
      <c r="K5" s="24" t="str">
        <f t="shared" si="0"/>
        <v>FB_003</v>
      </c>
      <c r="L5" s="24" t="str">
        <f t="shared" si="0"/>
        <v>FB_022</v>
      </c>
      <c r="M5" s="24" t="str">
        <f t="shared" si="0"/>
        <v>FB_033</v>
      </c>
      <c r="N5" s="24" t="str">
        <f t="shared" si="0"/>
        <v>FB_123</v>
      </c>
      <c r="O5" s="24" t="str">
        <f t="shared" si="0"/>
        <v>FB_124</v>
      </c>
    </row>
    <row r="6" spans="1:15">
      <c r="B6" s="77"/>
    </row>
    <row r="7" spans="1:15">
      <c r="B7" s="77"/>
      <c r="D7" s="18"/>
      <c r="E7" s="18"/>
      <c r="F7" s="79" t="s">
        <v>3</v>
      </c>
      <c r="G7" s="80"/>
      <c r="H7" s="81"/>
      <c r="I7" s="2" t="str">
        <f ca="1">INDIRECT(I5&amp;"!C2")</f>
        <v>Führungskraft</v>
      </c>
      <c r="J7" s="2" t="str">
        <f t="shared" ref="J7:O7" ca="1" si="1">INDIRECT(J5&amp;"!C2")</f>
        <v>Mitarbeiter</v>
      </c>
      <c r="K7" s="2" t="str">
        <f t="shared" ca="1" si="1"/>
        <v>Mitarbeiter</v>
      </c>
      <c r="L7" s="2" t="str">
        <f t="shared" ca="1" si="1"/>
        <v>Führungskraft</v>
      </c>
      <c r="M7" s="2" t="str">
        <f t="shared" ca="1" si="1"/>
        <v>IT-Abteilung</v>
      </c>
      <c r="N7" s="2" t="str">
        <f t="shared" ca="1" si="1"/>
        <v>IT-Abteilung</v>
      </c>
      <c r="O7" s="2" t="str">
        <f t="shared" ca="1" si="1"/>
        <v>Mitarbeiter</v>
      </c>
    </row>
    <row r="8" spans="1:15">
      <c r="B8" s="29"/>
      <c r="D8" s="18"/>
      <c r="E8" s="18"/>
      <c r="F8" s="18"/>
      <c r="G8" s="18"/>
      <c r="H8" s="18"/>
    </row>
    <row r="9" spans="1:15" ht="15">
      <c r="D9" s="30" t="s">
        <v>29</v>
      </c>
      <c r="E9" s="30" t="s">
        <v>31</v>
      </c>
      <c r="F9" s="1" t="s">
        <v>32</v>
      </c>
      <c r="G9" s="30" t="s">
        <v>33</v>
      </c>
      <c r="H9" s="12" t="s">
        <v>30</v>
      </c>
    </row>
    <row r="10" spans="1:15" ht="15">
      <c r="A10">
        <v>4</v>
      </c>
      <c r="B10" s="15" t="str">
        <f>Listendaten!B2</f>
        <v>Zertifizierung</v>
      </c>
      <c r="C10" s="25">
        <f>Listendaten!D2</f>
        <v>9.5238095238095233E-2</v>
      </c>
      <c r="D10" s="26">
        <f ca="1">MIN(I10:Z10)</f>
        <v>2</v>
      </c>
      <c r="E10" s="27">
        <f ca="1">AVERAGE(I10:Z10)-_xlfn.STDEV.P(I10:Z10)</f>
        <v>1.7238576250846032</v>
      </c>
      <c r="F10" s="31">
        <f ca="1">AVERAGE(I10:Z10)</f>
        <v>2.6666666666666665</v>
      </c>
      <c r="G10" s="27">
        <f ca="1">AVERAGE(I10:Z10)+_xlfn.STDEV.P(I10:Z10)</f>
        <v>3.6094757082487297</v>
      </c>
      <c r="H10" s="26">
        <f ca="1">MAX(I10:Z10)</f>
        <v>4</v>
      </c>
      <c r="I10" s="2" t="str">
        <f ca="1">IF(I$7=$D$2,INDIRECT(I$5&amp;"!$G"&amp;$A10),"")</f>
        <v/>
      </c>
      <c r="J10" s="2">
        <f t="shared" ref="J10:O10" ca="1" si="2">IF(J$7=$D$2,INDIRECT(J$5&amp;"!$G"&amp;$A10),"")</f>
        <v>2</v>
      </c>
      <c r="K10" s="2">
        <f t="shared" ca="1" si="2"/>
        <v>4</v>
      </c>
      <c r="L10" s="2" t="str">
        <f t="shared" ca="1" si="2"/>
        <v/>
      </c>
      <c r="M10" s="2" t="str">
        <f t="shared" ca="1" si="2"/>
        <v/>
      </c>
      <c r="N10" s="2" t="str">
        <f t="shared" ca="1" si="2"/>
        <v/>
      </c>
      <c r="O10" s="2">
        <f t="shared" ca="1" si="2"/>
        <v>2</v>
      </c>
    </row>
    <row r="11" spans="1:15" ht="15">
      <c r="A11">
        <v>5</v>
      </c>
      <c r="B11" s="15" t="str">
        <f>Listendaten!B3</f>
        <v>Funktionsumfang</v>
      </c>
      <c r="C11" s="25">
        <f>Listendaten!D3</f>
        <v>0.20238095238095238</v>
      </c>
      <c r="D11" s="26">
        <f t="shared" ref="D11:D16" ca="1" si="3">MIN(I11:Z11)</f>
        <v>2</v>
      </c>
      <c r="E11" s="27">
        <f t="shared" ref="E11:E16" ca="1" si="4">AVERAGE(I11:Z11)-_xlfn.STDEV.P(I11:Z11)</f>
        <v>1.7238576250846032</v>
      </c>
      <c r="F11" s="31">
        <f t="shared" ref="F11:F16" ca="1" si="5">AVERAGE(I11:Z11)</f>
        <v>2.6666666666666665</v>
      </c>
      <c r="G11" s="27">
        <f t="shared" ref="G11:G16" ca="1" si="6">AVERAGE(I11:Z11)+_xlfn.STDEV.P(I11:Z11)</f>
        <v>3.6094757082487297</v>
      </c>
      <c r="H11" s="26">
        <f t="shared" ref="H11:H16" ca="1" si="7">MAX(I11:Z11)</f>
        <v>4</v>
      </c>
      <c r="I11" s="2" t="str">
        <f t="shared" ref="I11:O16" ca="1" si="8">IF(I$7=$D$2,INDIRECT(I$5&amp;"!$G"&amp;$A11),"")</f>
        <v/>
      </c>
      <c r="J11" s="2">
        <f t="shared" ca="1" si="8"/>
        <v>2</v>
      </c>
      <c r="K11" s="2">
        <f t="shared" ca="1" si="8"/>
        <v>2</v>
      </c>
      <c r="L11" s="2" t="str">
        <f t="shared" ca="1" si="8"/>
        <v/>
      </c>
      <c r="M11" s="2" t="str">
        <f t="shared" ca="1" si="8"/>
        <v/>
      </c>
      <c r="N11" s="2" t="str">
        <f t="shared" ca="1" si="8"/>
        <v/>
      </c>
      <c r="O11" s="2">
        <f t="shared" ca="1" si="8"/>
        <v>4</v>
      </c>
    </row>
    <row r="12" spans="1:15" ht="15">
      <c r="A12">
        <v>6</v>
      </c>
      <c r="B12" s="15" t="str">
        <f>Listendaten!B4</f>
        <v>Änderbarkeit</v>
      </c>
      <c r="C12" s="25">
        <f>Listendaten!D4</f>
        <v>0.14285714285714285</v>
      </c>
      <c r="D12" s="26">
        <f t="shared" ca="1" si="3"/>
        <v>2</v>
      </c>
      <c r="E12" s="27">
        <f t="shared" ca="1" si="4"/>
        <v>1.7238576250846032</v>
      </c>
      <c r="F12" s="31">
        <f t="shared" ca="1" si="5"/>
        <v>2.6666666666666665</v>
      </c>
      <c r="G12" s="27">
        <f t="shared" ca="1" si="6"/>
        <v>3.6094757082487297</v>
      </c>
      <c r="H12" s="26">
        <f t="shared" ca="1" si="7"/>
        <v>4</v>
      </c>
      <c r="I12" s="2" t="str">
        <f t="shared" ca="1" si="8"/>
        <v/>
      </c>
      <c r="J12" s="2">
        <f t="shared" ca="1" si="8"/>
        <v>2</v>
      </c>
      <c r="K12" s="2">
        <f t="shared" ca="1" si="8"/>
        <v>2</v>
      </c>
      <c r="L12" s="2" t="str">
        <f t="shared" ca="1" si="8"/>
        <v/>
      </c>
      <c r="M12" s="2" t="str">
        <f t="shared" ca="1" si="8"/>
        <v/>
      </c>
      <c r="N12" s="2" t="str">
        <f t="shared" ca="1" si="8"/>
        <v/>
      </c>
      <c r="O12" s="2">
        <f t="shared" ca="1" si="8"/>
        <v>4</v>
      </c>
    </row>
    <row r="13" spans="1:15" ht="15">
      <c r="A13">
        <v>7</v>
      </c>
      <c r="B13" s="15" t="str">
        <f>Listendaten!B5</f>
        <v>Zuverlässigkeit</v>
      </c>
      <c r="C13" s="25">
        <f>Listendaten!D5</f>
        <v>0.15476190476190477</v>
      </c>
      <c r="D13" s="26">
        <f t="shared" ca="1" si="3"/>
        <v>2</v>
      </c>
      <c r="E13" s="27">
        <f t="shared" ca="1" si="4"/>
        <v>2.1835034190722737</v>
      </c>
      <c r="F13" s="31">
        <f t="shared" ca="1" si="5"/>
        <v>3</v>
      </c>
      <c r="G13" s="27">
        <f t="shared" ca="1" si="6"/>
        <v>3.8164965809277263</v>
      </c>
      <c r="H13" s="26">
        <f t="shared" ca="1" si="7"/>
        <v>4</v>
      </c>
      <c r="I13" s="2" t="str">
        <f t="shared" ca="1" si="8"/>
        <v/>
      </c>
      <c r="J13" s="2">
        <f t="shared" ca="1" si="8"/>
        <v>2</v>
      </c>
      <c r="K13" s="2">
        <f t="shared" ca="1" si="8"/>
        <v>4</v>
      </c>
      <c r="L13" s="2" t="str">
        <f t="shared" ca="1" si="8"/>
        <v/>
      </c>
      <c r="M13" s="2" t="str">
        <f t="shared" ca="1" si="8"/>
        <v/>
      </c>
      <c r="N13" s="2" t="str">
        <f t="shared" ca="1" si="8"/>
        <v/>
      </c>
      <c r="O13" s="2">
        <f t="shared" ca="1" si="8"/>
        <v>3</v>
      </c>
    </row>
    <row r="14" spans="1:15" ht="15">
      <c r="A14">
        <v>8</v>
      </c>
      <c r="B14" s="15" t="str">
        <f>Listendaten!B6</f>
        <v>Support</v>
      </c>
      <c r="C14" s="25">
        <f>Listendaten!D6</f>
        <v>0.10714285714285714</v>
      </c>
      <c r="D14" s="26">
        <f t="shared" ca="1" si="3"/>
        <v>2</v>
      </c>
      <c r="E14" s="27">
        <f t="shared" ca="1" si="4"/>
        <v>1.7238576250846032</v>
      </c>
      <c r="F14" s="31">
        <f t="shared" ca="1" si="5"/>
        <v>2.6666666666666665</v>
      </c>
      <c r="G14" s="27">
        <f t="shared" ca="1" si="6"/>
        <v>3.6094757082487297</v>
      </c>
      <c r="H14" s="26">
        <f t="shared" ca="1" si="7"/>
        <v>4</v>
      </c>
      <c r="I14" s="2" t="str">
        <f t="shared" ca="1" si="8"/>
        <v/>
      </c>
      <c r="J14" s="2">
        <f t="shared" ca="1" si="8"/>
        <v>2</v>
      </c>
      <c r="K14" s="2">
        <f t="shared" ca="1" si="8"/>
        <v>2</v>
      </c>
      <c r="L14" s="2" t="str">
        <f t="shared" ca="1" si="8"/>
        <v/>
      </c>
      <c r="M14" s="2" t="str">
        <f t="shared" ca="1" si="8"/>
        <v/>
      </c>
      <c r="N14" s="2" t="str">
        <f t="shared" ca="1" si="8"/>
        <v/>
      </c>
      <c r="O14" s="2">
        <f t="shared" ca="1" si="8"/>
        <v>4</v>
      </c>
    </row>
    <row r="15" spans="1:15" ht="15">
      <c r="A15">
        <v>9</v>
      </c>
      <c r="B15" s="15" t="str">
        <f>Listendaten!B7</f>
        <v>Zukunftssicherheit</v>
      </c>
      <c r="C15" s="25">
        <f>Listendaten!D7</f>
        <v>0.14285714285714285</v>
      </c>
      <c r="D15" s="26">
        <f t="shared" ca="1" si="3"/>
        <v>2</v>
      </c>
      <c r="E15" s="27">
        <f t="shared" ca="1" si="4"/>
        <v>2.1952621458756347</v>
      </c>
      <c r="F15" s="31">
        <f t="shared" ca="1" si="5"/>
        <v>2.6666666666666665</v>
      </c>
      <c r="G15" s="27">
        <f t="shared" ca="1" si="6"/>
        <v>3.1380711874576983</v>
      </c>
      <c r="H15" s="26">
        <f t="shared" ca="1" si="7"/>
        <v>3</v>
      </c>
      <c r="I15" s="2" t="str">
        <f t="shared" ca="1" si="8"/>
        <v/>
      </c>
      <c r="J15" s="2">
        <f t="shared" ca="1" si="8"/>
        <v>2</v>
      </c>
      <c r="K15" s="2">
        <f t="shared" ca="1" si="8"/>
        <v>3</v>
      </c>
      <c r="L15" s="2" t="str">
        <f t="shared" ca="1" si="8"/>
        <v/>
      </c>
      <c r="M15" s="2" t="str">
        <f t="shared" ca="1" si="8"/>
        <v/>
      </c>
      <c r="N15" s="2" t="str">
        <f t="shared" ca="1" si="8"/>
        <v/>
      </c>
      <c r="O15" s="2">
        <f t="shared" ca="1" si="8"/>
        <v>3</v>
      </c>
    </row>
    <row r="16" spans="1:15" ht="15">
      <c r="A16">
        <v>10</v>
      </c>
      <c r="B16" s="15" t="str">
        <f>Listendaten!B8</f>
        <v>Implementierungsaufwand</v>
      </c>
      <c r="C16" s="25">
        <f>Listendaten!D8</f>
        <v>0.15476190476190477</v>
      </c>
      <c r="D16" s="26">
        <f t="shared" ca="1" si="3"/>
        <v>2</v>
      </c>
      <c r="E16" s="27">
        <f t="shared" ca="1" si="4"/>
        <v>2.1835034190722737</v>
      </c>
      <c r="F16" s="31">
        <f t="shared" ca="1" si="5"/>
        <v>3</v>
      </c>
      <c r="G16" s="27">
        <f t="shared" ca="1" si="6"/>
        <v>3.8164965809277263</v>
      </c>
      <c r="H16" s="26">
        <f t="shared" ca="1" si="7"/>
        <v>4</v>
      </c>
      <c r="I16" s="2" t="str">
        <f t="shared" ca="1" si="8"/>
        <v/>
      </c>
      <c r="J16" s="2">
        <f t="shared" ca="1" si="8"/>
        <v>2</v>
      </c>
      <c r="K16" s="2">
        <f t="shared" ca="1" si="8"/>
        <v>3</v>
      </c>
      <c r="L16" s="2" t="str">
        <f t="shared" ca="1" si="8"/>
        <v/>
      </c>
      <c r="M16" s="2" t="str">
        <f t="shared" ca="1" si="8"/>
        <v/>
      </c>
      <c r="N16" s="2" t="str">
        <f t="shared" ca="1" si="8"/>
        <v/>
      </c>
      <c r="O16" s="2">
        <f t="shared" ca="1" si="8"/>
        <v>4</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3">
    <mergeCell ref="D2:F2"/>
    <mergeCell ref="B4:B7"/>
    <mergeCell ref="F7:H7"/>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2"/>
  <sheetViews>
    <sheetView workbookViewId="0">
      <selection activeCell="C2" sqref="C2"/>
    </sheetView>
  </sheetViews>
  <sheetFormatPr baseColWidth="10" defaultRowHeight="14.25"/>
  <cols>
    <col min="2" max="2" width="22.5" bestFit="1" customWidth="1"/>
    <col min="3" max="8" width="6.12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119</v>
      </c>
      <c r="D2" s="78" t="str">
        <f>Auswertung!D2</f>
        <v>Mitarbeiter</v>
      </c>
      <c r="E2" s="78"/>
      <c r="F2" s="78"/>
      <c r="H2" s="28" t="s">
        <v>63</v>
      </c>
    </row>
    <row r="4" spans="1:15" ht="14.25" customHeight="1">
      <c r="B4" s="77" t="s">
        <v>35</v>
      </c>
      <c r="D4" s="18"/>
      <c r="E4" s="18"/>
      <c r="F4" s="18"/>
      <c r="G4" s="22"/>
      <c r="H4" s="22" t="s">
        <v>27</v>
      </c>
      <c r="I4" s="2">
        <v>1</v>
      </c>
      <c r="J4" s="2">
        <v>2</v>
      </c>
      <c r="K4" s="2">
        <v>3</v>
      </c>
      <c r="L4" s="2">
        <v>22</v>
      </c>
      <c r="M4" s="2">
        <v>33</v>
      </c>
      <c r="N4" s="2">
        <v>123</v>
      </c>
      <c r="O4" s="2">
        <v>124</v>
      </c>
    </row>
    <row r="5" spans="1:15" s="16" customFormat="1">
      <c r="B5" s="77"/>
      <c r="D5" s="19"/>
      <c r="E5" s="19"/>
      <c r="F5" s="19"/>
      <c r="G5" s="23"/>
      <c r="H5" s="23" t="s">
        <v>28</v>
      </c>
      <c r="I5" s="24" t="str">
        <f>IF(I4&lt;10,"FB_00"&amp;I4,IF(I4&lt;100,"FB_0"&amp;I4,"FB_"&amp;I4))</f>
        <v>FB_001</v>
      </c>
      <c r="J5" s="24" t="str">
        <f t="shared" ref="J5:O5" si="0">IF(J4&lt;10,"FB_00"&amp;J4,IF(J4&lt;100,"FB_0"&amp;J4,"FB_"&amp;J4))</f>
        <v>FB_002</v>
      </c>
      <c r="K5" s="24" t="str">
        <f t="shared" si="0"/>
        <v>FB_003</v>
      </c>
      <c r="L5" s="24" t="str">
        <f t="shared" si="0"/>
        <v>FB_022</v>
      </c>
      <c r="M5" s="24" t="str">
        <f t="shared" si="0"/>
        <v>FB_033</v>
      </c>
      <c r="N5" s="24" t="str">
        <f t="shared" si="0"/>
        <v>FB_123</v>
      </c>
      <c r="O5" s="24" t="str">
        <f t="shared" si="0"/>
        <v>FB_124</v>
      </c>
    </row>
    <row r="6" spans="1:15">
      <c r="B6" s="77"/>
    </row>
    <row r="7" spans="1:15">
      <c r="B7" s="77"/>
      <c r="D7" s="18"/>
      <c r="E7" s="18"/>
      <c r="F7" s="79" t="s">
        <v>3</v>
      </c>
      <c r="G7" s="80"/>
      <c r="H7" s="81"/>
      <c r="I7" s="2" t="str">
        <f ca="1">INDIRECT(I5&amp;"!C2")</f>
        <v>Führungskraft</v>
      </c>
      <c r="J7" s="2" t="str">
        <f t="shared" ref="J7:O7" ca="1" si="1">INDIRECT(J5&amp;"!C2")</f>
        <v>Mitarbeiter</v>
      </c>
      <c r="K7" s="2" t="str">
        <f t="shared" ca="1" si="1"/>
        <v>Mitarbeiter</v>
      </c>
      <c r="L7" s="2" t="str">
        <f t="shared" ca="1" si="1"/>
        <v>Führungskraft</v>
      </c>
      <c r="M7" s="2" t="str">
        <f t="shared" ca="1" si="1"/>
        <v>IT-Abteilung</v>
      </c>
      <c r="N7" s="2" t="str">
        <f t="shared" ca="1" si="1"/>
        <v>IT-Abteilung</v>
      </c>
      <c r="O7" s="2" t="str">
        <f t="shared" ca="1" si="1"/>
        <v>Mitarbeiter</v>
      </c>
    </row>
    <row r="8" spans="1:15">
      <c r="B8" s="29"/>
      <c r="D8" s="18"/>
      <c r="E8" s="18"/>
      <c r="F8" s="18"/>
      <c r="G8" s="18"/>
      <c r="H8" s="18"/>
    </row>
    <row r="9" spans="1:15" ht="15">
      <c r="D9" s="30" t="s">
        <v>29</v>
      </c>
      <c r="E9" s="30" t="s">
        <v>31</v>
      </c>
      <c r="F9" s="1" t="s">
        <v>32</v>
      </c>
      <c r="G9" s="30" t="s">
        <v>33</v>
      </c>
      <c r="H9" s="12" t="s">
        <v>30</v>
      </c>
    </row>
    <row r="10" spans="1:15" ht="15">
      <c r="A10">
        <v>4</v>
      </c>
      <c r="B10" s="15" t="str">
        <f>Listendaten!B2</f>
        <v>Zertifizierung</v>
      </c>
      <c r="C10" s="25">
        <f>Listendaten!D2</f>
        <v>9.5238095238095233E-2</v>
      </c>
      <c r="D10" s="26">
        <f ca="1">MIN(I10:Z10)</f>
        <v>2</v>
      </c>
      <c r="E10" s="27">
        <f ca="1">AVERAGE(I10:Z10)-_xlfn.STDEV.P(I10:Z10)</f>
        <v>1.8619288125423017</v>
      </c>
      <c r="F10" s="31">
        <f ca="1">AVERAGE(I10:Z10)</f>
        <v>2.3333333333333335</v>
      </c>
      <c r="G10" s="27">
        <f ca="1">AVERAGE(I10:Z10)+_xlfn.STDEV.P(I10:Z10)</f>
        <v>2.8047378541243653</v>
      </c>
      <c r="H10" s="26">
        <f ca="1">MAX(I10:Z10)</f>
        <v>3</v>
      </c>
      <c r="I10" s="2" t="str">
        <f ca="1">IF(I$7=$D$2,INDIRECT(I$5&amp;"!$H"&amp;$A10),"")</f>
        <v/>
      </c>
      <c r="J10" s="2">
        <f t="shared" ref="J10:O10" ca="1" si="2">IF(J$7=$D$2,INDIRECT(J$5&amp;"!$H"&amp;$A10),"")</f>
        <v>2</v>
      </c>
      <c r="K10" s="2">
        <f t="shared" ca="1" si="2"/>
        <v>2</v>
      </c>
      <c r="L10" s="2" t="str">
        <f t="shared" ca="1" si="2"/>
        <v/>
      </c>
      <c r="M10" s="2" t="str">
        <f t="shared" ca="1" si="2"/>
        <v/>
      </c>
      <c r="N10" s="2" t="str">
        <f t="shared" ca="1" si="2"/>
        <v/>
      </c>
      <c r="O10" s="2">
        <f t="shared" ca="1" si="2"/>
        <v>3</v>
      </c>
    </row>
    <row r="11" spans="1:15" ht="15">
      <c r="A11">
        <v>5</v>
      </c>
      <c r="B11" s="15" t="str">
        <f>Listendaten!B3</f>
        <v>Funktionsumfang</v>
      </c>
      <c r="C11" s="25">
        <f>Listendaten!D3</f>
        <v>0.20238095238095238</v>
      </c>
      <c r="D11" s="26">
        <f t="shared" ref="D11:D16" ca="1" si="3">MIN(I11:Z11)</f>
        <v>2</v>
      </c>
      <c r="E11" s="27">
        <f t="shared" ref="E11:E16" ca="1" si="4">AVERAGE(I11:Z11)-_xlfn.STDEV.P(I11:Z11)</f>
        <v>1.7238576250846032</v>
      </c>
      <c r="F11" s="31">
        <f t="shared" ref="F11:F16" ca="1" si="5">AVERAGE(I11:Z11)</f>
        <v>2.6666666666666665</v>
      </c>
      <c r="G11" s="27">
        <f t="shared" ref="G11:G16" ca="1" si="6">AVERAGE(I11:Z11)+_xlfn.STDEV.P(I11:Z11)</f>
        <v>3.6094757082487297</v>
      </c>
      <c r="H11" s="26">
        <f t="shared" ref="H11:H16" ca="1" si="7">MAX(I11:Z11)</f>
        <v>4</v>
      </c>
      <c r="I11" s="2" t="str">
        <f t="shared" ref="I11:O16" ca="1" si="8">IF(I$7=$D$2,INDIRECT(I$5&amp;"!$H"&amp;$A11),"")</f>
        <v/>
      </c>
      <c r="J11" s="2">
        <f t="shared" ca="1" si="8"/>
        <v>2</v>
      </c>
      <c r="K11" s="2">
        <f t="shared" ca="1" si="8"/>
        <v>2</v>
      </c>
      <c r="L11" s="2" t="str">
        <f t="shared" ca="1" si="8"/>
        <v/>
      </c>
      <c r="M11" s="2" t="str">
        <f t="shared" ca="1" si="8"/>
        <v/>
      </c>
      <c r="N11" s="2" t="str">
        <f t="shared" ca="1" si="8"/>
        <v/>
      </c>
      <c r="O11" s="2">
        <f t="shared" ca="1" si="8"/>
        <v>4</v>
      </c>
    </row>
    <row r="12" spans="1:15" ht="15">
      <c r="A12">
        <v>6</v>
      </c>
      <c r="B12" s="15" t="str">
        <f>Listendaten!B4</f>
        <v>Änderbarkeit</v>
      </c>
      <c r="C12" s="25">
        <f>Listendaten!D4</f>
        <v>0.14285714285714285</v>
      </c>
      <c r="D12" s="26">
        <f t="shared" ca="1" si="3"/>
        <v>1</v>
      </c>
      <c r="E12" s="27">
        <f t="shared" ca="1" si="4"/>
        <v>0.86192881254230158</v>
      </c>
      <c r="F12" s="31">
        <f t="shared" ca="1" si="5"/>
        <v>1.3333333333333333</v>
      </c>
      <c r="G12" s="27">
        <f t="shared" ca="1" si="6"/>
        <v>1.8047378541243648</v>
      </c>
      <c r="H12" s="26">
        <f t="shared" ca="1" si="7"/>
        <v>2</v>
      </c>
      <c r="I12" s="2" t="str">
        <f t="shared" ca="1" si="8"/>
        <v/>
      </c>
      <c r="J12" s="2">
        <f t="shared" ca="1" si="8"/>
        <v>1</v>
      </c>
      <c r="K12" s="2">
        <f t="shared" ca="1" si="8"/>
        <v>2</v>
      </c>
      <c r="L12" s="2" t="str">
        <f t="shared" ca="1" si="8"/>
        <v/>
      </c>
      <c r="M12" s="2" t="str">
        <f t="shared" ca="1" si="8"/>
        <v/>
      </c>
      <c r="N12" s="2" t="str">
        <f t="shared" ca="1" si="8"/>
        <v/>
      </c>
      <c r="O12" s="2">
        <f t="shared" ca="1" si="8"/>
        <v>1</v>
      </c>
    </row>
    <row r="13" spans="1:15" ht="15">
      <c r="A13">
        <v>7</v>
      </c>
      <c r="B13" s="15" t="str">
        <f>Listendaten!B5</f>
        <v>Zuverlässigkeit</v>
      </c>
      <c r="C13" s="25">
        <f>Listendaten!D5</f>
        <v>0.15476190476190477</v>
      </c>
      <c r="D13" s="26">
        <f t="shared" ca="1" si="3"/>
        <v>1</v>
      </c>
      <c r="E13" s="27">
        <f t="shared" ca="1" si="4"/>
        <v>1.183503419072274</v>
      </c>
      <c r="F13" s="31">
        <f t="shared" ca="1" si="5"/>
        <v>2</v>
      </c>
      <c r="G13" s="27">
        <f t="shared" ca="1" si="6"/>
        <v>2.8164965809277263</v>
      </c>
      <c r="H13" s="26">
        <f t="shared" ca="1" si="7"/>
        <v>3</v>
      </c>
      <c r="I13" s="2" t="str">
        <f t="shared" ca="1" si="8"/>
        <v/>
      </c>
      <c r="J13" s="2">
        <f t="shared" ca="1" si="8"/>
        <v>2</v>
      </c>
      <c r="K13" s="2">
        <f t="shared" ca="1" si="8"/>
        <v>1</v>
      </c>
      <c r="L13" s="2" t="str">
        <f t="shared" ca="1" si="8"/>
        <v/>
      </c>
      <c r="M13" s="2" t="str">
        <f t="shared" ca="1" si="8"/>
        <v/>
      </c>
      <c r="N13" s="2" t="str">
        <f t="shared" ca="1" si="8"/>
        <v/>
      </c>
      <c r="O13" s="2">
        <f t="shared" ca="1" si="8"/>
        <v>3</v>
      </c>
    </row>
    <row r="14" spans="1:15" ht="15">
      <c r="A14">
        <v>8</v>
      </c>
      <c r="B14" s="15" t="str">
        <f>Listendaten!B6</f>
        <v>Support</v>
      </c>
      <c r="C14" s="25">
        <f>Listendaten!D6</f>
        <v>0.10714285714285714</v>
      </c>
      <c r="D14" s="26">
        <f t="shared" ca="1" si="3"/>
        <v>1</v>
      </c>
      <c r="E14" s="27">
        <f t="shared" ca="1" si="4"/>
        <v>0.86192881254230158</v>
      </c>
      <c r="F14" s="31">
        <f t="shared" ca="1" si="5"/>
        <v>1.3333333333333333</v>
      </c>
      <c r="G14" s="27">
        <f t="shared" ca="1" si="6"/>
        <v>1.8047378541243648</v>
      </c>
      <c r="H14" s="26">
        <f t="shared" ca="1" si="7"/>
        <v>2</v>
      </c>
      <c r="I14" s="2" t="str">
        <f t="shared" ca="1" si="8"/>
        <v/>
      </c>
      <c r="J14" s="2">
        <f t="shared" ca="1" si="8"/>
        <v>1</v>
      </c>
      <c r="K14" s="2">
        <f t="shared" ca="1" si="8"/>
        <v>1</v>
      </c>
      <c r="L14" s="2" t="str">
        <f t="shared" ca="1" si="8"/>
        <v/>
      </c>
      <c r="M14" s="2" t="str">
        <f t="shared" ca="1" si="8"/>
        <v/>
      </c>
      <c r="N14" s="2" t="str">
        <f t="shared" ca="1" si="8"/>
        <v/>
      </c>
      <c r="O14" s="2">
        <f t="shared" ca="1" si="8"/>
        <v>2</v>
      </c>
    </row>
    <row r="15" spans="1:15" ht="15">
      <c r="A15">
        <v>9</v>
      </c>
      <c r="B15" s="15" t="str">
        <f>Listendaten!B7</f>
        <v>Zukunftssicherheit</v>
      </c>
      <c r="C15" s="25">
        <f>Listendaten!D7</f>
        <v>0.14285714285714285</v>
      </c>
      <c r="D15" s="26">
        <f t="shared" ca="1" si="3"/>
        <v>2</v>
      </c>
      <c r="E15" s="27">
        <f t="shared" ca="1" si="4"/>
        <v>2</v>
      </c>
      <c r="F15" s="31">
        <f t="shared" ca="1" si="5"/>
        <v>2</v>
      </c>
      <c r="G15" s="27">
        <f t="shared" ca="1" si="6"/>
        <v>2</v>
      </c>
      <c r="H15" s="26">
        <f t="shared" ca="1" si="7"/>
        <v>2</v>
      </c>
      <c r="I15" s="2" t="str">
        <f t="shared" ca="1" si="8"/>
        <v/>
      </c>
      <c r="J15" s="2">
        <f t="shared" ca="1" si="8"/>
        <v>2</v>
      </c>
      <c r="K15" s="2">
        <f t="shared" ca="1" si="8"/>
        <v>2</v>
      </c>
      <c r="L15" s="2" t="str">
        <f t="shared" ca="1" si="8"/>
        <v/>
      </c>
      <c r="M15" s="2" t="str">
        <f t="shared" ca="1" si="8"/>
        <v/>
      </c>
      <c r="N15" s="2" t="str">
        <f t="shared" ca="1" si="8"/>
        <v/>
      </c>
      <c r="O15" s="2">
        <f t="shared" ca="1" si="8"/>
        <v>2</v>
      </c>
    </row>
    <row r="16" spans="1:15" ht="15">
      <c r="A16">
        <v>10</v>
      </c>
      <c r="B16" s="15" t="str">
        <f>Listendaten!B8</f>
        <v>Implementierungsaufwand</v>
      </c>
      <c r="C16" s="25">
        <f>Listendaten!D8</f>
        <v>0.15476190476190477</v>
      </c>
      <c r="D16" s="26">
        <f t="shared" ca="1" si="3"/>
        <v>1</v>
      </c>
      <c r="E16" s="27">
        <f t="shared" ca="1" si="4"/>
        <v>0.72385762508460338</v>
      </c>
      <c r="F16" s="31">
        <f t="shared" ca="1" si="5"/>
        <v>1.6666666666666667</v>
      </c>
      <c r="G16" s="27">
        <f t="shared" ca="1" si="6"/>
        <v>2.6094757082487301</v>
      </c>
      <c r="H16" s="26">
        <f t="shared" ca="1" si="7"/>
        <v>3</v>
      </c>
      <c r="I16" s="2" t="str">
        <f t="shared" ca="1" si="8"/>
        <v/>
      </c>
      <c r="J16" s="2">
        <f t="shared" ca="1" si="8"/>
        <v>3</v>
      </c>
      <c r="K16" s="2">
        <f t="shared" ca="1" si="8"/>
        <v>1</v>
      </c>
      <c r="L16" s="2" t="str">
        <f t="shared" ca="1" si="8"/>
        <v/>
      </c>
      <c r="M16" s="2" t="str">
        <f t="shared" ca="1" si="8"/>
        <v/>
      </c>
      <c r="N16" s="2" t="str">
        <f t="shared" ca="1" si="8"/>
        <v/>
      </c>
      <c r="O16" s="2">
        <f t="shared" ca="1" si="8"/>
        <v>1</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3">
    <mergeCell ref="D2:F2"/>
    <mergeCell ref="B4:B7"/>
    <mergeCell ref="F7:H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32"/>
  <sheetViews>
    <sheetView workbookViewId="0">
      <selection activeCell="C2" sqref="C2"/>
    </sheetView>
  </sheetViews>
  <sheetFormatPr baseColWidth="10" defaultRowHeight="14.25"/>
  <cols>
    <col min="2" max="2" width="22.5" bestFit="1" customWidth="1"/>
    <col min="3" max="8" width="6.125" customWidth="1"/>
    <col min="9" max="9" width="15" style="17" customWidth="1"/>
    <col min="10" max="11" width="11" style="17"/>
    <col min="12" max="12" width="12.125" style="17" bestFit="1" customWidth="1"/>
    <col min="13" max="14" width="11" style="17"/>
    <col min="15" max="15" width="12.125" style="17" bestFit="1" customWidth="1"/>
  </cols>
  <sheetData>
    <row r="2" spans="1:15">
      <c r="C2" s="18" t="s">
        <v>119</v>
      </c>
      <c r="D2" s="78" t="str">
        <f>Auswertung!D2</f>
        <v>Mitarbeiter</v>
      </c>
      <c r="E2" s="78"/>
      <c r="F2" s="78"/>
      <c r="H2" s="28" t="s">
        <v>63</v>
      </c>
    </row>
    <row r="4" spans="1:15" ht="14.25" customHeight="1">
      <c r="B4" s="77" t="s">
        <v>35</v>
      </c>
      <c r="D4" s="18"/>
      <c r="E4" s="18"/>
      <c r="F4" s="18"/>
      <c r="G4" s="22"/>
      <c r="H4" s="22" t="s">
        <v>27</v>
      </c>
      <c r="I4" s="2">
        <v>1</v>
      </c>
      <c r="J4" s="2">
        <v>2</v>
      </c>
      <c r="K4" s="2">
        <v>3</v>
      </c>
      <c r="L4" s="2">
        <v>22</v>
      </c>
      <c r="M4" s="2">
        <v>33</v>
      </c>
      <c r="N4" s="2">
        <v>123</v>
      </c>
      <c r="O4" s="2">
        <v>124</v>
      </c>
    </row>
    <row r="5" spans="1:15" s="16" customFormat="1">
      <c r="B5" s="77"/>
      <c r="D5" s="19"/>
      <c r="E5" s="19"/>
      <c r="F5" s="19"/>
      <c r="G5" s="23"/>
      <c r="H5" s="23" t="s">
        <v>28</v>
      </c>
      <c r="I5" s="24" t="str">
        <f>IF(I4&lt;10,"FB_00"&amp;I4,IF(I4&lt;100,"FB_0"&amp;I4,"FB_"&amp;I4))</f>
        <v>FB_001</v>
      </c>
      <c r="J5" s="24" t="str">
        <f t="shared" ref="J5:O5" si="0">IF(J4&lt;10,"FB_00"&amp;J4,IF(J4&lt;100,"FB_0"&amp;J4,"FB_"&amp;J4))</f>
        <v>FB_002</v>
      </c>
      <c r="K5" s="24" t="str">
        <f t="shared" si="0"/>
        <v>FB_003</v>
      </c>
      <c r="L5" s="24" t="str">
        <f t="shared" si="0"/>
        <v>FB_022</v>
      </c>
      <c r="M5" s="24" t="str">
        <f t="shared" si="0"/>
        <v>FB_033</v>
      </c>
      <c r="N5" s="24" t="str">
        <f t="shared" si="0"/>
        <v>FB_123</v>
      </c>
      <c r="O5" s="24" t="str">
        <f t="shared" si="0"/>
        <v>FB_124</v>
      </c>
    </row>
    <row r="6" spans="1:15">
      <c r="B6" s="77"/>
    </row>
    <row r="7" spans="1:15">
      <c r="B7" s="77"/>
      <c r="D7" s="18"/>
      <c r="E7" s="18"/>
      <c r="F7" s="79" t="s">
        <v>3</v>
      </c>
      <c r="G7" s="80"/>
      <c r="H7" s="81"/>
      <c r="I7" s="2" t="str">
        <f ca="1">INDIRECT(I5&amp;"!C2")</f>
        <v>Führungskraft</v>
      </c>
      <c r="J7" s="2" t="str">
        <f t="shared" ref="J7:O7" ca="1" si="1">INDIRECT(J5&amp;"!C2")</f>
        <v>Mitarbeiter</v>
      </c>
      <c r="K7" s="2" t="str">
        <f t="shared" ca="1" si="1"/>
        <v>Mitarbeiter</v>
      </c>
      <c r="L7" s="2" t="str">
        <f t="shared" ca="1" si="1"/>
        <v>Führungskraft</v>
      </c>
      <c r="M7" s="2" t="str">
        <f t="shared" ca="1" si="1"/>
        <v>IT-Abteilung</v>
      </c>
      <c r="N7" s="2" t="str">
        <f t="shared" ca="1" si="1"/>
        <v>IT-Abteilung</v>
      </c>
      <c r="O7" s="2" t="str">
        <f t="shared" ca="1" si="1"/>
        <v>Mitarbeiter</v>
      </c>
    </row>
    <row r="8" spans="1:15">
      <c r="B8" s="29"/>
      <c r="D8" s="18"/>
      <c r="E8" s="18"/>
      <c r="F8" s="18"/>
      <c r="G8" s="18"/>
      <c r="H8" s="18"/>
    </row>
    <row r="9" spans="1:15" ht="15">
      <c r="D9" s="30" t="s">
        <v>29</v>
      </c>
      <c r="E9" s="30" t="s">
        <v>31</v>
      </c>
      <c r="F9" s="1" t="s">
        <v>32</v>
      </c>
      <c r="G9" s="30" t="s">
        <v>33</v>
      </c>
      <c r="H9" s="12" t="s">
        <v>30</v>
      </c>
    </row>
    <row r="10" spans="1:15" ht="15">
      <c r="A10">
        <v>4</v>
      </c>
      <c r="B10" s="15" t="str">
        <f>Listendaten!B2</f>
        <v>Zertifizierung</v>
      </c>
      <c r="C10" s="25">
        <f>Listendaten!D2</f>
        <v>9.5238095238095233E-2</v>
      </c>
      <c r="D10" s="26">
        <f ca="1">MIN(I10:Z10)</f>
        <v>3</v>
      </c>
      <c r="E10" s="27">
        <f ca="1">AVERAGE(I10:Z10)-_xlfn.STDEV.P(I10:Z10)</f>
        <v>2.8619288125423017</v>
      </c>
      <c r="F10" s="31">
        <f ca="1">AVERAGE(I10:Z10)</f>
        <v>3.3333333333333335</v>
      </c>
      <c r="G10" s="27">
        <f ca="1">AVERAGE(I10:Z10)+_xlfn.STDEV.P(I10:Z10)</f>
        <v>3.8047378541243653</v>
      </c>
      <c r="H10" s="26">
        <f ca="1">MAX(I10:Z10)</f>
        <v>4</v>
      </c>
      <c r="I10" s="2" t="str">
        <f ca="1">IF(I$7=$D$2,INDIRECT(I$5&amp;"!$I"&amp;$A10),"")</f>
        <v/>
      </c>
      <c r="J10" s="2">
        <f t="shared" ref="J10:O10" ca="1" si="2">IF(J$7=$D$2,INDIRECT(J$5&amp;"!$I"&amp;$A10),"")</f>
        <v>4</v>
      </c>
      <c r="K10" s="2">
        <f t="shared" ca="1" si="2"/>
        <v>3</v>
      </c>
      <c r="L10" s="2" t="str">
        <f t="shared" ca="1" si="2"/>
        <v/>
      </c>
      <c r="M10" s="2" t="str">
        <f t="shared" ca="1" si="2"/>
        <v/>
      </c>
      <c r="N10" s="2" t="str">
        <f t="shared" ca="1" si="2"/>
        <v/>
      </c>
      <c r="O10" s="2">
        <f t="shared" ca="1" si="2"/>
        <v>3</v>
      </c>
    </row>
    <row r="11" spans="1:15" ht="15">
      <c r="A11">
        <v>5</v>
      </c>
      <c r="B11" s="15" t="str">
        <f>Listendaten!B3</f>
        <v>Funktionsumfang</v>
      </c>
      <c r="C11" s="25">
        <f>Listendaten!D3</f>
        <v>0.20238095238095238</v>
      </c>
      <c r="D11" s="26">
        <f t="shared" ref="D11:D16" ca="1" si="3">MIN(I11:Z11)</f>
        <v>3</v>
      </c>
      <c r="E11" s="27">
        <f t="shared" ref="E11:E16" ca="1" si="4">AVERAGE(I11:Z11)-_xlfn.STDEV.P(I11:Z11)</f>
        <v>3.1952621458756347</v>
      </c>
      <c r="F11" s="31">
        <f t="shared" ref="F11:F16" ca="1" si="5">AVERAGE(I11:Z11)</f>
        <v>3.6666666666666665</v>
      </c>
      <c r="G11" s="27">
        <f t="shared" ref="G11:G16" ca="1" si="6">AVERAGE(I11:Z11)+_xlfn.STDEV.P(I11:Z11)</f>
        <v>4.1380711874576983</v>
      </c>
      <c r="H11" s="26">
        <f t="shared" ref="H11:H16" ca="1" si="7">MAX(I11:Z11)</f>
        <v>4</v>
      </c>
      <c r="I11" s="2" t="str">
        <f t="shared" ref="I11:O16" ca="1" si="8">IF(I$7=$D$2,INDIRECT(I$5&amp;"!$I"&amp;$A11),"")</f>
        <v/>
      </c>
      <c r="J11" s="2">
        <f t="shared" ca="1" si="8"/>
        <v>3</v>
      </c>
      <c r="K11" s="2">
        <f t="shared" ca="1" si="8"/>
        <v>4</v>
      </c>
      <c r="L11" s="2" t="str">
        <f t="shared" ca="1" si="8"/>
        <v/>
      </c>
      <c r="M11" s="2" t="str">
        <f t="shared" ca="1" si="8"/>
        <v/>
      </c>
      <c r="N11" s="2" t="str">
        <f t="shared" ca="1" si="8"/>
        <v/>
      </c>
      <c r="O11" s="2">
        <f t="shared" ca="1" si="8"/>
        <v>4</v>
      </c>
    </row>
    <row r="12" spans="1:15" ht="15">
      <c r="A12">
        <v>6</v>
      </c>
      <c r="B12" s="15" t="str">
        <f>Listendaten!B4</f>
        <v>Änderbarkeit</v>
      </c>
      <c r="C12" s="25">
        <f>Listendaten!D4</f>
        <v>0.14285714285714285</v>
      </c>
      <c r="D12" s="26">
        <f t="shared" ca="1" si="3"/>
        <v>3</v>
      </c>
      <c r="E12" s="27">
        <f t="shared" ca="1" si="4"/>
        <v>3</v>
      </c>
      <c r="F12" s="31">
        <f t="shared" ca="1" si="5"/>
        <v>3</v>
      </c>
      <c r="G12" s="27">
        <f t="shared" ca="1" si="6"/>
        <v>3</v>
      </c>
      <c r="H12" s="26">
        <f t="shared" ca="1" si="7"/>
        <v>3</v>
      </c>
      <c r="I12" s="2" t="str">
        <f t="shared" ca="1" si="8"/>
        <v/>
      </c>
      <c r="J12" s="2">
        <f t="shared" ca="1" si="8"/>
        <v>3</v>
      </c>
      <c r="K12" s="2">
        <f t="shared" ca="1" si="8"/>
        <v>3</v>
      </c>
      <c r="L12" s="2" t="str">
        <f t="shared" ca="1" si="8"/>
        <v/>
      </c>
      <c r="M12" s="2" t="str">
        <f t="shared" ca="1" si="8"/>
        <v/>
      </c>
      <c r="N12" s="2" t="str">
        <f t="shared" ca="1" si="8"/>
        <v/>
      </c>
      <c r="O12" s="2">
        <f t="shared" ca="1" si="8"/>
        <v>3</v>
      </c>
    </row>
    <row r="13" spans="1:15" ht="15">
      <c r="A13">
        <v>7</v>
      </c>
      <c r="B13" s="15" t="str">
        <f>Listendaten!B5</f>
        <v>Zuverlässigkeit</v>
      </c>
      <c r="C13" s="25">
        <f>Listendaten!D5</f>
        <v>0.15476190476190477</v>
      </c>
      <c r="D13" s="26">
        <f t="shared" ca="1" si="3"/>
        <v>3</v>
      </c>
      <c r="E13" s="27">
        <f t="shared" ca="1" si="4"/>
        <v>2.8619288125423017</v>
      </c>
      <c r="F13" s="31">
        <f t="shared" ca="1" si="5"/>
        <v>3.3333333333333335</v>
      </c>
      <c r="G13" s="27">
        <f t="shared" ca="1" si="6"/>
        <v>3.8047378541243653</v>
      </c>
      <c r="H13" s="26">
        <f t="shared" ca="1" si="7"/>
        <v>4</v>
      </c>
      <c r="I13" s="2" t="str">
        <f t="shared" ca="1" si="8"/>
        <v/>
      </c>
      <c r="J13" s="2">
        <f t="shared" ca="1" si="8"/>
        <v>3</v>
      </c>
      <c r="K13" s="2">
        <f t="shared" ca="1" si="8"/>
        <v>4</v>
      </c>
      <c r="L13" s="2" t="str">
        <f t="shared" ca="1" si="8"/>
        <v/>
      </c>
      <c r="M13" s="2" t="str">
        <f t="shared" ca="1" si="8"/>
        <v/>
      </c>
      <c r="N13" s="2" t="str">
        <f t="shared" ca="1" si="8"/>
        <v/>
      </c>
      <c r="O13" s="2">
        <f t="shared" ca="1" si="8"/>
        <v>3</v>
      </c>
    </row>
    <row r="14" spans="1:15" ht="15">
      <c r="A14">
        <v>8</v>
      </c>
      <c r="B14" s="15" t="str">
        <f>Listendaten!B6</f>
        <v>Support</v>
      </c>
      <c r="C14" s="25">
        <f>Listendaten!D6</f>
        <v>0.10714285714285714</v>
      </c>
      <c r="D14" s="26">
        <f t="shared" ca="1" si="3"/>
        <v>4</v>
      </c>
      <c r="E14" s="27">
        <f t="shared" ca="1" si="4"/>
        <v>4</v>
      </c>
      <c r="F14" s="31">
        <f t="shared" ca="1" si="5"/>
        <v>4</v>
      </c>
      <c r="G14" s="27">
        <f t="shared" ca="1" si="6"/>
        <v>4</v>
      </c>
      <c r="H14" s="26">
        <f t="shared" ca="1" si="7"/>
        <v>4</v>
      </c>
      <c r="I14" s="2" t="str">
        <f t="shared" ca="1" si="8"/>
        <v/>
      </c>
      <c r="J14" s="2">
        <f t="shared" ca="1" si="8"/>
        <v>4</v>
      </c>
      <c r="K14" s="2">
        <f t="shared" ca="1" si="8"/>
        <v>4</v>
      </c>
      <c r="L14" s="2" t="str">
        <f t="shared" ca="1" si="8"/>
        <v/>
      </c>
      <c r="M14" s="2" t="str">
        <f t="shared" ca="1" si="8"/>
        <v/>
      </c>
      <c r="N14" s="2" t="str">
        <f t="shared" ca="1" si="8"/>
        <v/>
      </c>
      <c r="O14" s="2">
        <f t="shared" ca="1" si="8"/>
        <v>4</v>
      </c>
    </row>
    <row r="15" spans="1:15" ht="15">
      <c r="A15">
        <v>9</v>
      </c>
      <c r="B15" s="15" t="str">
        <f>Listendaten!B7</f>
        <v>Zukunftssicherheit</v>
      </c>
      <c r="C15" s="25">
        <f>Listendaten!D7</f>
        <v>0.14285714285714285</v>
      </c>
      <c r="D15" s="26">
        <f t="shared" ca="1" si="3"/>
        <v>3</v>
      </c>
      <c r="E15" s="27">
        <f t="shared" ca="1" si="4"/>
        <v>3.1952621458756347</v>
      </c>
      <c r="F15" s="31">
        <f t="shared" ca="1" si="5"/>
        <v>3.6666666666666665</v>
      </c>
      <c r="G15" s="27">
        <f t="shared" ca="1" si="6"/>
        <v>4.1380711874576983</v>
      </c>
      <c r="H15" s="26">
        <f t="shared" ca="1" si="7"/>
        <v>4</v>
      </c>
      <c r="I15" s="2" t="str">
        <f t="shared" ca="1" si="8"/>
        <v/>
      </c>
      <c r="J15" s="2">
        <f t="shared" ca="1" si="8"/>
        <v>4</v>
      </c>
      <c r="K15" s="2">
        <f t="shared" ca="1" si="8"/>
        <v>4</v>
      </c>
      <c r="L15" s="2" t="str">
        <f t="shared" ca="1" si="8"/>
        <v/>
      </c>
      <c r="M15" s="2" t="str">
        <f t="shared" ca="1" si="8"/>
        <v/>
      </c>
      <c r="N15" s="2" t="str">
        <f t="shared" ca="1" si="8"/>
        <v/>
      </c>
      <c r="O15" s="2">
        <f t="shared" ca="1" si="8"/>
        <v>3</v>
      </c>
    </row>
    <row r="16" spans="1:15" ht="15">
      <c r="A16">
        <v>10</v>
      </c>
      <c r="B16" s="15" t="str">
        <f>Listendaten!B8</f>
        <v>Implementierungsaufwand</v>
      </c>
      <c r="C16" s="25">
        <f>Listendaten!D8</f>
        <v>0.15476190476190477</v>
      </c>
      <c r="D16" s="26">
        <f t="shared" ca="1" si="3"/>
        <v>3</v>
      </c>
      <c r="E16" s="27">
        <f t="shared" ca="1" si="4"/>
        <v>3.1952621458756347</v>
      </c>
      <c r="F16" s="31">
        <f t="shared" ca="1" si="5"/>
        <v>3.6666666666666665</v>
      </c>
      <c r="G16" s="27">
        <f t="shared" ca="1" si="6"/>
        <v>4.1380711874576983</v>
      </c>
      <c r="H16" s="26">
        <f t="shared" ca="1" si="7"/>
        <v>4</v>
      </c>
      <c r="I16" s="2" t="str">
        <f t="shared" ca="1" si="8"/>
        <v/>
      </c>
      <c r="J16" s="2">
        <f t="shared" ca="1" si="8"/>
        <v>4</v>
      </c>
      <c r="K16" s="2">
        <f t="shared" ca="1" si="8"/>
        <v>4</v>
      </c>
      <c r="L16" s="2" t="str">
        <f t="shared" ca="1" si="8"/>
        <v/>
      </c>
      <c r="M16" s="2" t="str">
        <f t="shared" ca="1" si="8"/>
        <v/>
      </c>
      <c r="N16" s="2" t="str">
        <f t="shared" ca="1" si="8"/>
        <v/>
      </c>
      <c r="O16" s="2">
        <f t="shared" ca="1" si="8"/>
        <v>3</v>
      </c>
    </row>
    <row r="17" spans="4:8">
      <c r="D17" s="20"/>
      <c r="E17" s="20"/>
      <c r="F17" s="20"/>
      <c r="G17" s="20"/>
      <c r="H17" s="20"/>
    </row>
    <row r="18" spans="4:8">
      <c r="D18" s="20"/>
      <c r="E18" s="20"/>
      <c r="F18" s="20"/>
      <c r="G18" s="20"/>
      <c r="H18" s="20"/>
    </row>
    <row r="19" spans="4:8">
      <c r="D19" s="20"/>
      <c r="E19" s="20"/>
      <c r="F19" s="20"/>
      <c r="G19" s="20"/>
      <c r="H19" s="20"/>
    </row>
    <row r="20" spans="4:8">
      <c r="D20" s="20"/>
      <c r="E20" s="20"/>
      <c r="F20" s="20"/>
      <c r="G20" s="20"/>
      <c r="H20" s="20"/>
    </row>
    <row r="21" spans="4:8">
      <c r="D21" s="20"/>
      <c r="E21" s="20"/>
      <c r="F21" s="20"/>
      <c r="G21" s="20"/>
      <c r="H21" s="20"/>
    </row>
    <row r="22" spans="4:8">
      <c r="D22" s="20"/>
      <c r="E22" s="20"/>
      <c r="F22" s="20"/>
      <c r="G22" s="20"/>
      <c r="H22" s="20"/>
    </row>
    <row r="23" spans="4:8">
      <c r="D23" s="20"/>
      <c r="E23" s="20"/>
      <c r="F23" s="20"/>
      <c r="G23" s="20"/>
      <c r="H23" s="20"/>
    </row>
    <row r="24" spans="4:8">
      <c r="D24" s="20"/>
      <c r="E24" s="20"/>
      <c r="F24" s="20"/>
      <c r="G24" s="20"/>
      <c r="H24" s="20"/>
    </row>
    <row r="25" spans="4:8">
      <c r="D25" s="20"/>
      <c r="E25" s="20"/>
      <c r="F25" s="20"/>
      <c r="G25" s="20"/>
      <c r="H25" s="20"/>
    </row>
    <row r="26" spans="4:8">
      <c r="D26" s="20"/>
      <c r="E26" s="20"/>
      <c r="F26" s="20"/>
      <c r="G26" s="20"/>
      <c r="H26" s="20"/>
    </row>
    <row r="27" spans="4:8">
      <c r="D27" s="20"/>
      <c r="E27" s="20"/>
      <c r="F27" s="20"/>
      <c r="G27" s="20"/>
      <c r="H27" s="20"/>
    </row>
    <row r="28" spans="4:8">
      <c r="D28" s="20"/>
      <c r="E28" s="20"/>
      <c r="F28" s="20"/>
      <c r="G28" s="20"/>
      <c r="H28" s="20"/>
    </row>
    <row r="29" spans="4:8">
      <c r="D29" s="20"/>
      <c r="E29" s="20"/>
      <c r="F29" s="20"/>
      <c r="G29" s="20"/>
      <c r="H29" s="20"/>
    </row>
    <row r="30" spans="4:8">
      <c r="D30" s="20"/>
      <c r="E30" s="20"/>
      <c r="F30" s="20"/>
      <c r="G30" s="20"/>
      <c r="H30" s="20"/>
    </row>
    <row r="31" spans="4:8">
      <c r="D31" s="20"/>
      <c r="E31" s="20"/>
      <c r="F31" s="20"/>
      <c r="G31" s="20"/>
      <c r="H31" s="20"/>
    </row>
    <row r="32" spans="4:8">
      <c r="D32" s="21"/>
      <c r="E32" s="21"/>
      <c r="F32" s="21"/>
      <c r="G32" s="21"/>
      <c r="H32" s="21"/>
    </row>
  </sheetData>
  <sheetProtection sheet="1" objects="1" scenarios="1"/>
  <mergeCells count="3">
    <mergeCell ref="D2:F2"/>
    <mergeCell ref="B4:B7"/>
    <mergeCell ref="F7:H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C2" sqref="C2"/>
    </sheetView>
  </sheetViews>
  <sheetFormatPr baseColWidth="10" defaultColWidth="10.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7</v>
      </c>
      <c r="E1" s="77" t="s">
        <v>17</v>
      </c>
      <c r="F1" s="77"/>
      <c r="G1" s="77"/>
    </row>
    <row r="2" spans="1:9" ht="15">
      <c r="B2" s="4" t="s">
        <v>3</v>
      </c>
      <c r="C2" s="60" t="s">
        <v>5</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1</v>
      </c>
      <c r="F4" s="58">
        <v>3</v>
      </c>
      <c r="G4" s="58">
        <v>2</v>
      </c>
      <c r="H4" s="58">
        <v>1</v>
      </c>
      <c r="I4" s="58">
        <v>3</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2</v>
      </c>
      <c r="G5" s="58">
        <v>4</v>
      </c>
      <c r="H5" s="58">
        <v>2</v>
      </c>
      <c r="I5" s="58">
        <v>4</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3</v>
      </c>
      <c r="F6" s="58">
        <v>2</v>
      </c>
      <c r="G6" s="58">
        <v>2</v>
      </c>
      <c r="H6" s="58">
        <v>1</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2</v>
      </c>
      <c r="F7" s="58">
        <v>2</v>
      </c>
      <c r="G7" s="58">
        <v>4</v>
      </c>
      <c r="H7" s="58">
        <v>1</v>
      </c>
      <c r="I7" s="58">
        <v>3</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3</v>
      </c>
      <c r="G8" s="58">
        <v>2</v>
      </c>
      <c r="H8" s="58">
        <v>2</v>
      </c>
      <c r="I8" s="58">
        <v>4</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2</v>
      </c>
      <c r="G9" s="58">
        <v>2</v>
      </c>
      <c r="H9" s="58">
        <v>2</v>
      </c>
      <c r="I9" s="58">
        <v>4</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3</v>
      </c>
      <c r="G10" s="58">
        <v>2</v>
      </c>
      <c r="H10" s="58">
        <v>1</v>
      </c>
      <c r="I10" s="58">
        <v>4</v>
      </c>
    </row>
    <row r="11" spans="1:9">
      <c r="C11" s="5"/>
    </row>
  </sheetData>
  <sheetProtection sheet="1" objects="1" scenarios="1"/>
  <mergeCells count="1">
    <mergeCell ref="E1:G2"/>
  </mergeCells>
  <phoneticPr fontId="1" type="noConversion"/>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&amp;L&amp;F&amp;RSeite &amp;P von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Listendaten!$A$2:$A$4</xm:f>
          </x14:formula1>
          <xm:sqref>C2</xm:sqref>
        </x14:dataValidation>
        <x14:dataValidation type="list" allowBlank="1" showInputMessage="1" showErrorMessage="1">
          <x14:formula1>
            <xm:f>Listendaten!$E$2:$E$5</xm:f>
          </x14:formula1>
          <xm:sqref>D11:D30 E4:I10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11"/>
  <sheetViews>
    <sheetView view="pageLayout" zoomScaleNormal="100" workbookViewId="0">
      <selection activeCell="D5" sqref="D5"/>
    </sheetView>
  </sheetViews>
  <sheetFormatPr baseColWidth="10" defaultColWidth="10.875" defaultRowHeight="14.25"/>
  <cols>
    <col min="1" max="1" width="3.625" style="7" customWidth="1"/>
    <col min="2" max="2" width="23" customWidth="1"/>
    <col min="3" max="3" width="51.25" customWidth="1"/>
    <col min="4" max="4" width="11" customWidth="1"/>
    <col min="5" max="9" width="4.5" customWidth="1"/>
  </cols>
  <sheetData>
    <row r="1" spans="1:9" ht="15" customHeight="1">
      <c r="B1" s="4" t="s">
        <v>2</v>
      </c>
      <c r="C1" s="59" t="s">
        <v>47</v>
      </c>
      <c r="E1" s="77" t="s">
        <v>17</v>
      </c>
      <c r="F1" s="77"/>
      <c r="G1" s="77"/>
    </row>
    <row r="2" spans="1:9" ht="15">
      <c r="B2" s="4" t="s">
        <v>3</v>
      </c>
      <c r="C2" s="60" t="s">
        <v>6</v>
      </c>
      <c r="E2" s="77"/>
      <c r="F2" s="77"/>
      <c r="G2" s="77"/>
    </row>
    <row r="3" spans="1:9" ht="56.25">
      <c r="B3" s="10" t="s">
        <v>0</v>
      </c>
      <c r="C3" s="10" t="s">
        <v>19</v>
      </c>
      <c r="D3" s="11" t="s">
        <v>8</v>
      </c>
      <c r="E3" s="32" t="str">
        <f>Listendaten!F2</f>
        <v>Produkt 1</v>
      </c>
      <c r="F3" s="32" t="str">
        <f>Listendaten!F3</f>
        <v>Produkt 2</v>
      </c>
      <c r="G3" s="32" t="str">
        <f>Listendaten!F4</f>
        <v>Produkt 3</v>
      </c>
      <c r="H3" s="32" t="str">
        <f>Listendaten!F5</f>
        <v>Produkt 4</v>
      </c>
      <c r="I3" s="32" t="str">
        <f>Listendaten!F6</f>
        <v>Produkt 5</v>
      </c>
    </row>
    <row r="4" spans="1:9" ht="48">
      <c r="A4" s="35">
        <v>1</v>
      </c>
      <c r="B4" s="34" t="str">
        <f>Listendaten!B2</f>
        <v>Zertifizierung</v>
      </c>
      <c r="C4" s="13" t="str">
        <f>Listendaten!C2</f>
        <v>Am höchsten wird eine Variante bewertet, wenn eine Zertifizierung nach DIN ISO 9999 vorliegt. Zudem wäre eine Anpassung an XXX 1234 wünschenswert. Liegt eine andere oder gar keine Zertifizierung vor, wird dies beim Zielerfüllungsfaktor abschlägig bewertet.</v>
      </c>
      <c r="D4" s="33">
        <f>Listendaten!D2</f>
        <v>9.5238095238095233E-2</v>
      </c>
      <c r="E4" s="58">
        <v>2</v>
      </c>
      <c r="F4" s="58">
        <v>2</v>
      </c>
      <c r="G4" s="58">
        <v>2</v>
      </c>
      <c r="H4" s="58">
        <v>2</v>
      </c>
      <c r="I4" s="58">
        <v>4</v>
      </c>
    </row>
    <row r="5" spans="1:9" ht="36">
      <c r="A5" s="35">
        <v>2</v>
      </c>
      <c r="B5" s="34" t="str">
        <f>Listendaten!B3</f>
        <v>Funktionsumfang</v>
      </c>
      <c r="C5" s="13" t="str">
        <f>Listendaten!C3</f>
        <v>Es wird der Lieferumfang des Produkts bewertet, der für den jeweiligen Preis angeboten wird. Sind zusätzliche Module neben dem PMS vorhanden?</v>
      </c>
      <c r="D5" s="33">
        <f>Listendaten!D3</f>
        <v>0.20238095238095238</v>
      </c>
      <c r="E5" s="58">
        <v>3</v>
      </c>
      <c r="F5" s="58">
        <v>3</v>
      </c>
      <c r="G5" s="58">
        <v>2</v>
      </c>
      <c r="H5" s="58">
        <v>2</v>
      </c>
      <c r="I5" s="58">
        <v>3</v>
      </c>
    </row>
    <row r="6" spans="1:9" ht="48">
      <c r="A6" s="35">
        <v>3</v>
      </c>
      <c r="B6" s="34" t="str">
        <f>Listendaten!B4</f>
        <v>Änderbarkeit</v>
      </c>
      <c r="C6" s="13" t="str">
        <f>Listendaten!C4</f>
        <v>Betrachtet wird, ob kleinere Anpassungen hinsichtlich geänderter Funktionalitäten, die unsererseits gewünscht werden, ohne zusätzliche Kosten durch den Anbieter möglich sind. Auch der dabei entstehende Aufwand wird berücksichtigt.</v>
      </c>
      <c r="D6" s="33">
        <f>Listendaten!D4</f>
        <v>0.14285714285714285</v>
      </c>
      <c r="E6" s="58">
        <v>3</v>
      </c>
      <c r="F6" s="58">
        <v>3</v>
      </c>
      <c r="G6" s="58">
        <v>2</v>
      </c>
      <c r="H6" s="58">
        <v>1</v>
      </c>
      <c r="I6" s="58">
        <v>3</v>
      </c>
    </row>
    <row r="7" spans="1:9" ht="60">
      <c r="A7" s="35">
        <v>4</v>
      </c>
      <c r="B7" s="34" t="str">
        <f>Listendaten!B5</f>
        <v>Zuverlässigkeit</v>
      </c>
      <c r="C7" s="13" t="str">
        <f>Listendaten!C5</f>
        <v>Wie groß ist die Störanfälligkeit des Produktes. Ist es etwa relativ neu, kann es vorkommen, dass es noch nicht ausgereift ist und dadurch Fehler auftreten können? Ebenfalls werden die Einschränkungen betrachtet, die durch einen Ausfall der z.B. Internetverbindung, aber auch des Servers entstehen könnten.</v>
      </c>
      <c r="D7" s="33">
        <f>Listendaten!D5</f>
        <v>0.15476190476190477</v>
      </c>
      <c r="E7" s="58">
        <v>3</v>
      </c>
      <c r="F7" s="58">
        <v>2</v>
      </c>
      <c r="G7" s="58">
        <v>2</v>
      </c>
      <c r="H7" s="58">
        <v>2</v>
      </c>
      <c r="I7" s="58">
        <v>3</v>
      </c>
    </row>
    <row r="8" spans="1:9" ht="36">
      <c r="A8" s="35">
        <v>5</v>
      </c>
      <c r="B8" s="34" t="str">
        <f>Listendaten!B6</f>
        <v>Support</v>
      </c>
      <c r="C8" s="13" t="str">
        <f>Listendaten!C6</f>
        <v>Welche Unterstützung hat der Anbieter im Vorlauf des Verkaufs geboten? Welche Unterstützung gibt es hinsichtlich Problembehebung? (z.B. über eine Hotline oder Fernwartung).</v>
      </c>
      <c r="D8" s="33">
        <f>Listendaten!D6</f>
        <v>0.10714285714285714</v>
      </c>
      <c r="E8" s="58">
        <v>3</v>
      </c>
      <c r="F8" s="58">
        <v>3</v>
      </c>
      <c r="G8" s="58">
        <v>2</v>
      </c>
      <c r="H8" s="58">
        <v>1</v>
      </c>
      <c r="I8" s="58">
        <v>4</v>
      </c>
    </row>
    <row r="9" spans="1:9" ht="48">
      <c r="A9" s="35">
        <v>6</v>
      </c>
      <c r="B9" s="34" t="str">
        <f>Listendaten!B7</f>
        <v>Zukunftssicherheit</v>
      </c>
      <c r="C9" s="13" t="str">
        <f>Listendaten!C7</f>
        <v>Die Mitarbeiterzahl des Anbieters fließt mit ein - auch die Anzahl der bisherigen Kunden wird berücksichtigt. Ebenfalls wird geprüft, ob eine Auslaufversion oder ein frisch auf dem Markt positioniertes Produkt angeboten bzw. vorhanden ist.</v>
      </c>
      <c r="D9" s="33">
        <f>Listendaten!D7</f>
        <v>0.14285714285714285</v>
      </c>
      <c r="E9" s="58">
        <v>1</v>
      </c>
      <c r="F9" s="58">
        <v>3</v>
      </c>
      <c r="G9" s="58">
        <v>2</v>
      </c>
      <c r="H9" s="58">
        <v>2</v>
      </c>
      <c r="I9" s="58">
        <v>4</v>
      </c>
    </row>
    <row r="10" spans="1:9" ht="72">
      <c r="A10" s="35">
        <v>7</v>
      </c>
      <c r="B10" s="34" t="str">
        <f>Listendaten!B8</f>
        <v>Implementierungsaufwand</v>
      </c>
      <c r="C10" s="13" t="str">
        <f>Listendaten!C8</f>
        <v>Wie leicht lassen sich die Daten einpflegen? Gibt es eine Kopierfunktion, mit der sich bereits vorhandene Komponenten vervielfachen lassen? Als zweiter Aspekt wird der Umfang der jeweils angebotenen Implementierung betrachtet: Finden Schulungen und Meetings statt, werden evtl. die Daten vom jeweiligen Anbieter eingepflegt?</v>
      </c>
      <c r="D10" s="33">
        <f>Listendaten!D8</f>
        <v>0.15476190476190477</v>
      </c>
      <c r="E10" s="58">
        <v>2</v>
      </c>
      <c r="F10" s="58">
        <v>3</v>
      </c>
      <c r="G10" s="58">
        <v>2</v>
      </c>
      <c r="H10" s="58">
        <v>3</v>
      </c>
      <c r="I10" s="58">
        <v>4</v>
      </c>
    </row>
    <row r="11" spans="1:9">
      <c r="C11" s="5"/>
    </row>
  </sheetData>
  <sheetProtection sheet="1" objects="1" scenarios="1"/>
  <mergeCells count="1">
    <mergeCell ref="E1:G2"/>
  </mergeCells>
  <pageMargins left="0.78740157499999996" right="0.78740157499999996" top="0.984251969" bottom="0.984251969" header="0.4921259845" footer="0.4921259845"/>
  <pageSetup paperSize="9" orientation="landscape" horizontalDpi="0" verticalDpi="0" r:id="rId1"/>
  <headerFooter alignWithMargins="0">
    <oddHeader>&amp;C&amp;"Arial,Fett"&amp;16Fragebogen zur Nutzwertanalyse einer Softwarebeschaffung</oddHeader>
    <oddFooter>&amp;L&amp;F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Listendaten!$E$2:$E$5</xm:f>
          </x14:formula1>
          <xm:sqref>D11:D30 E4:I10</xm:sqref>
        </x14:dataValidation>
        <x14:dataValidation type="list" allowBlank="1" showInputMessage="1" showErrorMessage="1">
          <x14:formula1>
            <xm:f>Listendaten!$A$2:$A$4</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32</vt:i4>
      </vt:variant>
    </vt:vector>
  </HeadingPairs>
  <TitlesOfParts>
    <vt:vector size="32" baseType="lpstr">
      <vt:lpstr>Erläuterung</vt:lpstr>
      <vt:lpstr>Auswertung</vt:lpstr>
      <vt:lpstr>Produkt 1</vt:lpstr>
      <vt:lpstr>Produkt 2</vt:lpstr>
      <vt:lpstr>Produkt 3</vt:lpstr>
      <vt:lpstr>Produkt 4</vt:lpstr>
      <vt:lpstr>Produkt 5</vt:lpstr>
      <vt:lpstr>FB_001</vt:lpstr>
      <vt:lpstr>FB_002</vt:lpstr>
      <vt:lpstr>FB_003</vt:lpstr>
      <vt:lpstr>FB_022</vt:lpstr>
      <vt:lpstr>FB_033</vt:lpstr>
      <vt:lpstr>FB_123</vt:lpstr>
      <vt:lpstr>FB_124</vt:lpstr>
      <vt:lpstr>Listendaten</vt:lpstr>
      <vt:lpstr>Wichtungsmatrix</vt:lpstr>
      <vt:lpstr>Explanation</vt:lpstr>
      <vt:lpstr>Evaluation</vt:lpstr>
      <vt:lpstr>Product 1</vt:lpstr>
      <vt:lpstr>Product 2</vt:lpstr>
      <vt:lpstr>Product 3</vt:lpstr>
      <vt:lpstr>Product 4</vt:lpstr>
      <vt:lpstr>Product 5</vt:lpstr>
      <vt:lpstr>QU_001</vt:lpstr>
      <vt:lpstr>QU_002</vt:lpstr>
      <vt:lpstr>QU_003</vt:lpstr>
      <vt:lpstr>QU_022</vt:lpstr>
      <vt:lpstr>QU_033</vt:lpstr>
      <vt:lpstr>QU_123</vt:lpstr>
      <vt:lpstr>QU_124</vt:lpstr>
      <vt:lpstr>List data</vt:lpstr>
      <vt:lpstr>Weighting matrix</vt:lpstr>
    </vt:vector>
  </TitlesOfParts>
  <Company>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a</cp:lastModifiedBy>
  <cp:lastPrinted>2005-11-28T14:50:22Z</cp:lastPrinted>
  <dcterms:created xsi:type="dcterms:W3CDTF">2005-11-28T14:03:09Z</dcterms:created>
  <dcterms:modified xsi:type="dcterms:W3CDTF">2020-02-25T12:10:23Z</dcterms:modified>
</cp:coreProperties>
</file>